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3合体\"/>
    </mc:Choice>
  </mc:AlternateContent>
  <xr:revisionPtr revIDLastSave="0" documentId="13_ncr:1_{EC1CC5BB-148B-4DF2-9CCA-BF6D97E0F768}" xr6:coauthVersionLast="36" xr6:coauthVersionMax="36" xr10:uidLastSave="{00000000-0000-0000-0000-000000000000}"/>
  <bookViews>
    <workbookView xWindow="0" yWindow="0" windowWidth="23040" windowHeight="8868" xr2:uid="{00000000-000D-0000-FFFF-FFFF00000000}"/>
  </bookViews>
  <sheets>
    <sheet name="46 道路・橋梁の延長と舗装状況" sheetId="1" r:id="rId1"/>
    <sheet name="47 市道の改良状況" sheetId="2" r:id="rId2"/>
    <sheet name="48 橋梁の類別現況" sheetId="3" r:id="rId3"/>
    <sheet name="49 都市計画道路状況" sheetId="4" r:id="rId4"/>
    <sheet name="50 地域別面積" sheetId="5" r:id="rId5"/>
    <sheet name="51 地籍調査" sheetId="6" r:id="rId6"/>
    <sheet name="52 公営住宅①" sheetId="7" r:id="rId7"/>
    <sheet name="52-2　県営住宅②" sheetId="14" r:id="rId8"/>
    <sheet name="53 都市再生住宅" sheetId="8" r:id="rId9"/>
    <sheet name="54 建築確認申請数" sheetId="9" r:id="rId10"/>
    <sheet name="55 公園・緑地" sheetId="10" r:id="rId11"/>
    <sheet name="56 公園一覧①" sheetId="11" r:id="rId12"/>
    <sheet name="56-2 公園一覧②" sheetId="12" r:id="rId13"/>
    <sheet name="56-3 公園一覧③" sheetId="13" r:id="rId14"/>
  </sheets>
  <definedNames>
    <definedName name="_xlnm._FilterDatabase" localSheetId="11" hidden="1">'56 公園一覧①'!$E$1:$E$40</definedName>
    <definedName name="_xlnm.Print_Area" localSheetId="0">'46 道路・橋梁の延長と舗装状況'!$A$1:$L$23</definedName>
    <definedName name="_xlnm.Print_Area" localSheetId="1">'47 市道の改良状況'!$A$1:$J$11</definedName>
    <definedName name="_xlnm.Print_Area" localSheetId="2">'48 橋梁の類別現況'!$A$1:$I$21</definedName>
    <definedName name="_xlnm.Print_Area" localSheetId="4">'50 地域別面積'!$A$1:$Q$10</definedName>
    <definedName name="_xlnm.Print_Area" localSheetId="6">'52 公営住宅①'!$A$1:$J$30</definedName>
    <definedName name="_xlnm.Print_Area" localSheetId="7">'52-2　県営住宅②'!$A$1:$S$30</definedName>
    <definedName name="_xlnm.Print_Area" localSheetId="8">'53 都市再生住宅'!$A$1:$I$7</definedName>
    <definedName name="_xlnm.Print_Area" localSheetId="9">'54 建築確認申請数'!$A$1:$P$10</definedName>
    <definedName name="_xlnm.Print_Area" localSheetId="10">'55 公園・緑地'!$A$1:$W$11</definedName>
    <definedName name="_xlnm.Print_Area" localSheetId="11">'56 公園一覧①'!$A$1:$N$32</definedName>
    <definedName name="_xlnm.Print_Area" localSheetId="12">'56-2 公園一覧②'!$A$1:$N$33</definedName>
    <definedName name="_xlnm.Print_Area" localSheetId="13">'56-3 公園一覧③'!$A$1:$N$31</definedName>
    <definedName name="_xlnm.Print_Titles" localSheetId="3">'49 都市計画道路状況'!$3:$4</definedName>
    <definedName name="Z_14BF2363_5B7D_4539_BE06_FBECBC8CD0B3_.wvu.FilterData" localSheetId="11" hidden="1">'56 公園一覧①'!$E$1:$E$40</definedName>
    <definedName name="Z_14BF2363_5B7D_4539_BE06_FBECBC8CD0B3_.wvu.PrintArea" localSheetId="0" hidden="1">'46 道路・橋梁の延長と舗装状況'!$A$1:$L$23</definedName>
    <definedName name="Z_14BF2363_5B7D_4539_BE06_FBECBC8CD0B3_.wvu.PrintArea" localSheetId="1" hidden="1">'47 市道の改良状況'!$A$1:$J$11</definedName>
    <definedName name="Z_14BF2363_5B7D_4539_BE06_FBECBC8CD0B3_.wvu.PrintArea" localSheetId="2" hidden="1">'48 橋梁の類別現況'!$A$1:$I$21</definedName>
    <definedName name="Z_14BF2363_5B7D_4539_BE06_FBECBC8CD0B3_.wvu.PrintArea" localSheetId="4" hidden="1">'50 地域別面積'!$A$1:$Q$10</definedName>
    <definedName name="Z_14BF2363_5B7D_4539_BE06_FBECBC8CD0B3_.wvu.PrintArea" localSheetId="6" hidden="1">'52 公営住宅①'!$A$1:$J$30</definedName>
    <definedName name="Z_14BF2363_5B7D_4539_BE06_FBECBC8CD0B3_.wvu.PrintArea" localSheetId="8" hidden="1">'53 都市再生住宅'!$A$1:$I$7</definedName>
    <definedName name="Z_14BF2363_5B7D_4539_BE06_FBECBC8CD0B3_.wvu.PrintArea" localSheetId="9" hidden="1">'54 建築確認申請数'!$A$1:$P$10</definedName>
    <definedName name="Z_14BF2363_5B7D_4539_BE06_FBECBC8CD0B3_.wvu.PrintArea" localSheetId="10" hidden="1">'55 公園・緑地'!$A$1:$W$11</definedName>
    <definedName name="Z_14BF2363_5B7D_4539_BE06_FBECBC8CD0B3_.wvu.PrintArea" localSheetId="11" hidden="1">'56 公園一覧①'!$A$1:$N$32</definedName>
    <definedName name="Z_14BF2363_5B7D_4539_BE06_FBECBC8CD0B3_.wvu.PrintArea" localSheetId="12" hidden="1">'56-2 公園一覧②'!$A$1:$N$33</definedName>
    <definedName name="Z_14BF2363_5B7D_4539_BE06_FBECBC8CD0B3_.wvu.PrintArea" localSheetId="13" hidden="1">'56-3 公園一覧③'!$A$1:$N$31</definedName>
    <definedName name="Z_14BF2363_5B7D_4539_BE06_FBECBC8CD0B3_.wvu.PrintTitles" localSheetId="3" hidden="1">'49 都市計画道路状況'!$3:$4</definedName>
    <definedName name="Z_1709C155_864E_DE46_A33E_16AAF6EAB835_.wvu.PrintArea" localSheetId="0" hidden="1">'46 道路・橋梁の延長と舗装状況'!$A$1:$L$23</definedName>
    <definedName name="Z_1709C155_864E_DE46_A33E_16AAF6EAB835_.wvu.PrintArea" localSheetId="1" hidden="1">'47 市道の改良状況'!$A$1:$J$11</definedName>
    <definedName name="Z_1709C155_864E_DE46_A33E_16AAF6EAB835_.wvu.PrintArea" localSheetId="2" hidden="1">'48 橋梁の類別現況'!$A$1:$I$21</definedName>
    <definedName name="Z_1709C155_864E_DE46_A33E_16AAF6EAB835_.wvu.PrintArea" localSheetId="4" hidden="1">'50 地域別面積'!$A$1:$Q$10</definedName>
    <definedName name="Z_1709C155_864E_DE46_A33E_16AAF6EAB835_.wvu.PrintArea" localSheetId="6" hidden="1">'52 公営住宅①'!$A$1:$J$30</definedName>
    <definedName name="Z_1709C155_864E_DE46_A33E_16AAF6EAB835_.wvu.PrintArea" localSheetId="8" hidden="1">'53 都市再生住宅'!$A$1:$I$7</definedName>
    <definedName name="Z_1709C155_864E_DE46_A33E_16AAF6EAB835_.wvu.PrintArea" localSheetId="9" hidden="1">'54 建築確認申請数'!$A$1:$P$9</definedName>
    <definedName name="Z_1709C155_864E_DE46_A33E_16AAF6EAB835_.wvu.PrintArea" localSheetId="10" hidden="1">'55 公園・緑地'!$A$1:$W$11</definedName>
    <definedName name="Z_1709C155_864E_DE46_A33E_16AAF6EAB835_.wvu.PrintArea" localSheetId="11" hidden="1">'56 公園一覧①'!$A$1:$N$32</definedName>
    <definedName name="Z_1709C155_864E_DE46_A33E_16AAF6EAB835_.wvu.PrintArea" localSheetId="12" hidden="1">'56-2 公園一覧②'!$A$1:$N$33</definedName>
    <definedName name="Z_1709C155_864E_DE46_A33E_16AAF6EAB835_.wvu.PrintArea" localSheetId="13" hidden="1">'56-3 公園一覧③'!$A$1:$N$30</definedName>
    <definedName name="Z_1709C155_864E_DE46_A33E_16AAF6EAB835_.wvu.PrintTitles" localSheetId="3" hidden="1">'49 都市計画道路状況'!$3:$4</definedName>
    <definedName name="Z_1A61336A_0210_46C6_9B98_93E727A8311D_.wvu.FilterData" localSheetId="11" hidden="1">'56 公園一覧①'!$E$1:$E$40</definedName>
    <definedName name="Z_1A61336A_0210_46C6_9B98_93E727A8311D_.wvu.PrintArea" localSheetId="0" hidden="1">'46 道路・橋梁の延長と舗装状況'!$A$1:$L$23</definedName>
    <definedName name="Z_1A61336A_0210_46C6_9B98_93E727A8311D_.wvu.PrintArea" localSheetId="1" hidden="1">'47 市道の改良状況'!$A$1:$J$11</definedName>
    <definedName name="Z_1A61336A_0210_46C6_9B98_93E727A8311D_.wvu.PrintArea" localSheetId="2" hidden="1">'48 橋梁の類別現況'!$A$1:$I$21</definedName>
    <definedName name="Z_1A61336A_0210_46C6_9B98_93E727A8311D_.wvu.PrintArea" localSheetId="4" hidden="1">'50 地域別面積'!$A$1:$Q$10</definedName>
    <definedName name="Z_1A61336A_0210_46C6_9B98_93E727A8311D_.wvu.PrintArea" localSheetId="6" hidden="1">'52 公営住宅①'!$A$1:$J$30</definedName>
    <definedName name="Z_1A61336A_0210_46C6_9B98_93E727A8311D_.wvu.PrintArea" localSheetId="8" hidden="1">'53 都市再生住宅'!$A$1:$I$7</definedName>
    <definedName name="Z_1A61336A_0210_46C6_9B98_93E727A8311D_.wvu.PrintArea" localSheetId="9" hidden="1">'54 建築確認申請数'!$A$1:$P$10</definedName>
    <definedName name="Z_1A61336A_0210_46C6_9B98_93E727A8311D_.wvu.PrintArea" localSheetId="10" hidden="1">'55 公園・緑地'!$A$1:$W$11</definedName>
    <definedName name="Z_1A61336A_0210_46C6_9B98_93E727A8311D_.wvu.PrintArea" localSheetId="11" hidden="1">'56 公園一覧①'!$A$1:$N$32</definedName>
    <definedName name="Z_1A61336A_0210_46C6_9B98_93E727A8311D_.wvu.PrintArea" localSheetId="12" hidden="1">'56-2 公園一覧②'!$A$1:$N$33</definedName>
    <definedName name="Z_1A61336A_0210_46C6_9B98_93E727A8311D_.wvu.PrintArea" localSheetId="13" hidden="1">'56-3 公園一覧③'!$A$1:$N$31</definedName>
    <definedName name="Z_1A61336A_0210_46C6_9B98_93E727A8311D_.wvu.PrintTitles" localSheetId="3" hidden="1">'49 都市計画道路状況'!$3:$4</definedName>
    <definedName name="Z_546B3832_C765_4230_8030_D2C4ACB16472_.wvu.FilterData" localSheetId="11" hidden="1">'56 公園一覧①'!$E$1:$E$40</definedName>
    <definedName name="Z_546B3832_C765_4230_8030_D2C4ACB16472_.wvu.PrintArea" localSheetId="0" hidden="1">'46 道路・橋梁の延長と舗装状況'!$A$1:$L$23</definedName>
    <definedName name="Z_546B3832_C765_4230_8030_D2C4ACB16472_.wvu.PrintArea" localSheetId="1" hidden="1">'47 市道の改良状況'!$A$1:$J$11</definedName>
    <definedName name="Z_546B3832_C765_4230_8030_D2C4ACB16472_.wvu.PrintArea" localSheetId="2" hidden="1">'48 橋梁の類別現況'!$A$1:$I$21</definedName>
    <definedName name="Z_546B3832_C765_4230_8030_D2C4ACB16472_.wvu.PrintArea" localSheetId="4" hidden="1">'50 地域別面積'!$A$1:$Q$10</definedName>
    <definedName name="Z_546B3832_C765_4230_8030_D2C4ACB16472_.wvu.PrintArea" localSheetId="6" hidden="1">'52 公営住宅①'!$A$1:$J$30</definedName>
    <definedName name="Z_546B3832_C765_4230_8030_D2C4ACB16472_.wvu.PrintArea" localSheetId="8" hidden="1">'53 都市再生住宅'!$A$1:$I$7</definedName>
    <definedName name="Z_546B3832_C765_4230_8030_D2C4ACB16472_.wvu.PrintArea" localSheetId="9" hidden="1">'54 建築確認申請数'!$A$1:$P$10</definedName>
    <definedName name="Z_546B3832_C765_4230_8030_D2C4ACB16472_.wvu.PrintArea" localSheetId="10" hidden="1">'55 公園・緑地'!$A$1:$W$11</definedName>
    <definedName name="Z_546B3832_C765_4230_8030_D2C4ACB16472_.wvu.PrintArea" localSheetId="11" hidden="1">'56 公園一覧①'!$A$1:$N$32</definedName>
    <definedName name="Z_546B3832_C765_4230_8030_D2C4ACB16472_.wvu.PrintArea" localSheetId="12" hidden="1">'56-2 公園一覧②'!$A$1:$N$33</definedName>
    <definedName name="Z_546B3832_C765_4230_8030_D2C4ACB16472_.wvu.PrintArea" localSheetId="13" hidden="1">'56-3 公園一覧③'!$A$1:$N$31</definedName>
    <definedName name="Z_546B3832_C765_4230_8030_D2C4ACB16472_.wvu.PrintTitles" localSheetId="3" hidden="1">'49 都市計画道路状況'!$3:$4</definedName>
    <definedName name="Z_7453EF24_8F2E_E549_8E2A_280909D44BAA_.wvu.PrintArea" localSheetId="0" hidden="1">'46 道路・橋梁の延長と舗装状況'!$A$1:$L$23</definedName>
    <definedName name="Z_7453EF24_8F2E_E549_8E2A_280909D44BAA_.wvu.PrintArea" localSheetId="1" hidden="1">'47 市道の改良状況'!$A$1:$J$11</definedName>
    <definedName name="Z_7453EF24_8F2E_E549_8E2A_280909D44BAA_.wvu.PrintArea" localSheetId="2" hidden="1">'48 橋梁の類別現況'!$A$1:$I$21</definedName>
    <definedName name="Z_7453EF24_8F2E_E549_8E2A_280909D44BAA_.wvu.PrintArea" localSheetId="4" hidden="1">'50 地域別面積'!$A$1:$Q$10</definedName>
    <definedName name="Z_7453EF24_8F2E_E549_8E2A_280909D44BAA_.wvu.PrintArea" localSheetId="6" hidden="1">'52 公営住宅①'!$A$1:$J$30</definedName>
    <definedName name="Z_7453EF24_8F2E_E549_8E2A_280909D44BAA_.wvu.PrintArea" localSheetId="8" hidden="1">'53 都市再生住宅'!$A$1:$I$7</definedName>
    <definedName name="Z_7453EF24_8F2E_E549_8E2A_280909D44BAA_.wvu.PrintArea" localSheetId="9" hidden="1">'54 建築確認申請数'!$A$1:$P$10</definedName>
    <definedName name="Z_7453EF24_8F2E_E549_8E2A_280909D44BAA_.wvu.PrintArea" localSheetId="10" hidden="1">'55 公園・緑地'!$A$1:$W$11</definedName>
    <definedName name="Z_7453EF24_8F2E_E549_8E2A_280909D44BAA_.wvu.PrintArea" localSheetId="11" hidden="1">'56 公園一覧①'!$A$1:$N$32</definedName>
    <definedName name="Z_7453EF24_8F2E_E549_8E2A_280909D44BAA_.wvu.PrintArea" localSheetId="12" hidden="1">'56-2 公園一覧②'!$A$1:$N$33</definedName>
    <definedName name="Z_7453EF24_8F2E_E549_8E2A_280909D44BAA_.wvu.PrintArea" localSheetId="13" hidden="1">'56-3 公園一覧③'!$A$1:$N$31</definedName>
    <definedName name="Z_7453EF24_8F2E_E549_8E2A_280909D44BAA_.wvu.PrintTitles" localSheetId="3" hidden="1">'49 都市計画道路状況'!$3:$4</definedName>
    <definedName name="Z_8D48D77B_D6F5_614E_8310_5F4D5211C9E9_.wvu.PrintArea" localSheetId="0" hidden="1">'46 道路・橋梁の延長と舗装状況'!$A$1:$L$23</definedName>
    <definedName name="Z_8D48D77B_D6F5_614E_8310_5F4D5211C9E9_.wvu.PrintArea" localSheetId="1" hidden="1">'47 市道の改良状況'!$A$1:$J$11</definedName>
    <definedName name="Z_8D48D77B_D6F5_614E_8310_5F4D5211C9E9_.wvu.PrintArea" localSheetId="2" hidden="1">'48 橋梁の類別現況'!$A$1:$I$21</definedName>
    <definedName name="Z_8D48D77B_D6F5_614E_8310_5F4D5211C9E9_.wvu.PrintArea" localSheetId="4" hidden="1">'50 地域別面積'!$A$1:$Q$10</definedName>
    <definedName name="Z_8D48D77B_D6F5_614E_8310_5F4D5211C9E9_.wvu.PrintArea" localSheetId="6" hidden="1">'52 公営住宅①'!$A$1:$J$30</definedName>
    <definedName name="Z_8D48D77B_D6F5_614E_8310_5F4D5211C9E9_.wvu.PrintArea" localSheetId="8" hidden="1">'53 都市再生住宅'!$A$1:$I$7</definedName>
    <definedName name="Z_8D48D77B_D6F5_614E_8310_5F4D5211C9E9_.wvu.PrintArea" localSheetId="9" hidden="1">'54 建築確認申請数'!$A$1:$P$9</definedName>
    <definedName name="Z_8D48D77B_D6F5_614E_8310_5F4D5211C9E9_.wvu.PrintArea" localSheetId="10" hidden="1">'55 公園・緑地'!$A$1:$W$11</definedName>
    <definedName name="Z_8D48D77B_D6F5_614E_8310_5F4D5211C9E9_.wvu.PrintArea" localSheetId="11" hidden="1">'56 公園一覧①'!$A$1:$N$32</definedName>
    <definedName name="Z_8D48D77B_D6F5_614E_8310_5F4D5211C9E9_.wvu.PrintArea" localSheetId="12" hidden="1">'56-2 公園一覧②'!$A$1:$N$33</definedName>
    <definedName name="Z_8D48D77B_D6F5_614E_8310_5F4D5211C9E9_.wvu.PrintArea" localSheetId="13" hidden="1">'56-3 公園一覧③'!$A$1:$N$30</definedName>
    <definedName name="Z_8D48D77B_D6F5_614E_8310_5F4D5211C9E9_.wvu.PrintTitles" localSheetId="3" hidden="1">'49 都市計画道路状況'!$3:$4</definedName>
    <definedName name="Z_94240C8A_21C1_B64E_8CA6_DB6AF82A80F3_.wvu.PrintArea" localSheetId="0" hidden="1">'46 道路・橋梁の延長と舗装状況'!$A$1:$L$23</definedName>
    <definedName name="Z_94240C8A_21C1_B64E_8CA6_DB6AF82A80F3_.wvu.PrintArea" localSheetId="1" hidden="1">'47 市道の改良状況'!$A$1:$J$11</definedName>
    <definedName name="Z_94240C8A_21C1_B64E_8CA6_DB6AF82A80F3_.wvu.PrintArea" localSheetId="2" hidden="1">'48 橋梁の類別現況'!$A$1:$I$21</definedName>
    <definedName name="Z_94240C8A_21C1_B64E_8CA6_DB6AF82A80F3_.wvu.PrintArea" localSheetId="4" hidden="1">'50 地域別面積'!$A$1:$Q$10</definedName>
    <definedName name="Z_94240C8A_21C1_B64E_8CA6_DB6AF82A80F3_.wvu.PrintArea" localSheetId="6" hidden="1">'52 公営住宅①'!$A$1:$J$30</definedName>
    <definedName name="Z_94240C8A_21C1_B64E_8CA6_DB6AF82A80F3_.wvu.PrintArea" localSheetId="8" hidden="1">'53 都市再生住宅'!$A$1:$I$7</definedName>
    <definedName name="Z_94240C8A_21C1_B64E_8CA6_DB6AF82A80F3_.wvu.PrintArea" localSheetId="9" hidden="1">'54 建築確認申請数'!$A$1:$P$10</definedName>
    <definedName name="Z_94240C8A_21C1_B64E_8CA6_DB6AF82A80F3_.wvu.PrintArea" localSheetId="10" hidden="1">'55 公園・緑地'!$A$1:$W$11</definedName>
    <definedName name="Z_94240C8A_21C1_B64E_8CA6_DB6AF82A80F3_.wvu.PrintArea" localSheetId="11" hidden="1">'56 公園一覧①'!$A$1:$N$32</definedName>
    <definedName name="Z_94240C8A_21C1_B64E_8CA6_DB6AF82A80F3_.wvu.PrintArea" localSheetId="12" hidden="1">'56-2 公園一覧②'!$A$1:$N$33</definedName>
    <definedName name="Z_94240C8A_21C1_B64E_8CA6_DB6AF82A80F3_.wvu.PrintArea" localSheetId="13" hidden="1">'56-3 公園一覧③'!$A$1:$N$31</definedName>
    <definedName name="Z_94240C8A_21C1_B64E_8CA6_DB6AF82A80F3_.wvu.PrintTitles" localSheetId="3" hidden="1">'49 都市計画道路状況'!$3:$4</definedName>
    <definedName name="Z_97D062DC_62D3_9C47_BEBB_BC8BA402C5E8_.wvu.PrintArea" localSheetId="0" hidden="1">'46 道路・橋梁の延長と舗装状況'!$A$1:$L$23</definedName>
    <definedName name="Z_97D062DC_62D3_9C47_BEBB_BC8BA402C5E8_.wvu.PrintArea" localSheetId="1" hidden="1">'47 市道の改良状況'!$A$1:$J$11</definedName>
    <definedName name="Z_97D062DC_62D3_9C47_BEBB_BC8BA402C5E8_.wvu.PrintArea" localSheetId="2" hidden="1">'48 橋梁の類別現況'!$A$1:$I$21</definedName>
    <definedName name="Z_97D062DC_62D3_9C47_BEBB_BC8BA402C5E8_.wvu.PrintArea" localSheetId="4" hidden="1">'50 地域別面積'!$A$1:$Q$10</definedName>
    <definedName name="Z_97D062DC_62D3_9C47_BEBB_BC8BA402C5E8_.wvu.PrintArea" localSheetId="6" hidden="1">'52 公営住宅①'!$A$1:$J$30</definedName>
    <definedName name="Z_97D062DC_62D3_9C47_BEBB_BC8BA402C5E8_.wvu.PrintArea" localSheetId="8" hidden="1">'53 都市再生住宅'!$A$1:$I$7</definedName>
    <definedName name="Z_97D062DC_62D3_9C47_BEBB_BC8BA402C5E8_.wvu.PrintArea" localSheetId="9" hidden="1">'54 建築確認申請数'!$A$1:$P$10</definedName>
    <definedName name="Z_97D062DC_62D3_9C47_BEBB_BC8BA402C5E8_.wvu.PrintArea" localSheetId="10" hidden="1">'55 公園・緑地'!$A$1:$W$11</definedName>
    <definedName name="Z_97D062DC_62D3_9C47_BEBB_BC8BA402C5E8_.wvu.PrintArea" localSheetId="11" hidden="1">'56 公園一覧①'!$A$1:$N$32</definedName>
    <definedName name="Z_97D062DC_62D3_9C47_BEBB_BC8BA402C5E8_.wvu.PrintArea" localSheetId="12" hidden="1">'56-2 公園一覧②'!$A$1:$N$33</definedName>
    <definedName name="Z_97D062DC_62D3_9C47_BEBB_BC8BA402C5E8_.wvu.PrintArea" localSheetId="13" hidden="1">'56-3 公園一覧③'!$A$1:$N$31</definedName>
    <definedName name="Z_97D062DC_62D3_9C47_BEBB_BC8BA402C5E8_.wvu.PrintTitles" localSheetId="3" hidden="1">'49 都市計画道路状況'!$3:$4</definedName>
    <definedName name="Z_A5E528E1_A25F_7947_9CCF_7BDB780F2FA8_.wvu.PrintArea" localSheetId="0" hidden="1">'46 道路・橋梁の延長と舗装状況'!$A$1:$L$23</definedName>
    <definedName name="Z_A5E528E1_A25F_7947_9CCF_7BDB780F2FA8_.wvu.PrintArea" localSheetId="1" hidden="1">'47 市道の改良状況'!$A$1:$J$11</definedName>
    <definedName name="Z_A5E528E1_A25F_7947_9CCF_7BDB780F2FA8_.wvu.PrintArea" localSheetId="2" hidden="1">'48 橋梁の類別現況'!$A$1:$I$21</definedName>
    <definedName name="Z_A5E528E1_A25F_7947_9CCF_7BDB780F2FA8_.wvu.PrintArea" localSheetId="4" hidden="1">'50 地域別面積'!$A$1:$Q$10</definedName>
    <definedName name="Z_A5E528E1_A25F_7947_9CCF_7BDB780F2FA8_.wvu.PrintArea" localSheetId="6" hidden="1">'52 公営住宅①'!$A$1:$J$30</definedName>
    <definedName name="Z_A5E528E1_A25F_7947_9CCF_7BDB780F2FA8_.wvu.PrintArea" localSheetId="8" hidden="1">'53 都市再生住宅'!$A$1:$I$7</definedName>
    <definedName name="Z_A5E528E1_A25F_7947_9CCF_7BDB780F2FA8_.wvu.PrintArea" localSheetId="9" hidden="1">'54 建築確認申請数'!$A$1:$P$9</definedName>
    <definedName name="Z_A5E528E1_A25F_7947_9CCF_7BDB780F2FA8_.wvu.PrintArea" localSheetId="10" hidden="1">'55 公園・緑地'!$A$1:$W$11</definedName>
    <definedName name="Z_A5E528E1_A25F_7947_9CCF_7BDB780F2FA8_.wvu.PrintArea" localSheetId="11" hidden="1">'56 公園一覧①'!$A$1:$N$32</definedName>
    <definedName name="Z_A5E528E1_A25F_7947_9CCF_7BDB780F2FA8_.wvu.PrintArea" localSheetId="12" hidden="1">'56-2 公園一覧②'!$A$1:$N$33</definedName>
    <definedName name="Z_A5E528E1_A25F_7947_9CCF_7BDB780F2FA8_.wvu.PrintArea" localSheetId="13" hidden="1">'56-3 公園一覧③'!$A$1:$N$30</definedName>
    <definedName name="Z_A5E528E1_A25F_7947_9CCF_7BDB780F2FA8_.wvu.PrintTitles" localSheetId="3" hidden="1">'49 都市計画道路状況'!$3:$4</definedName>
    <definedName name="Z_A893DE78_4755_43D8_AE63_0857F2433634_.wvu.FilterData" localSheetId="11" hidden="1">'56 公園一覧①'!$E$1:$E$40</definedName>
    <definedName name="Z_A893DE78_4755_43D8_AE63_0857F2433634_.wvu.PrintArea" localSheetId="0" hidden="1">'46 道路・橋梁の延長と舗装状況'!$A$1:$L$23</definedName>
    <definedName name="Z_A893DE78_4755_43D8_AE63_0857F2433634_.wvu.PrintArea" localSheetId="1" hidden="1">'47 市道の改良状況'!$A$1:$J$11</definedName>
    <definedName name="Z_A893DE78_4755_43D8_AE63_0857F2433634_.wvu.PrintArea" localSheetId="2" hidden="1">'48 橋梁の類別現況'!$A$1:$I$21</definedName>
    <definedName name="Z_A893DE78_4755_43D8_AE63_0857F2433634_.wvu.PrintArea" localSheetId="4" hidden="1">'50 地域別面積'!$A$1:$Q$10</definedName>
    <definedName name="Z_A893DE78_4755_43D8_AE63_0857F2433634_.wvu.PrintArea" localSheetId="6" hidden="1">'52 公営住宅①'!$A$1:$J$30</definedName>
    <definedName name="Z_A893DE78_4755_43D8_AE63_0857F2433634_.wvu.PrintArea" localSheetId="8" hidden="1">'53 都市再生住宅'!$A$1:$I$7</definedName>
    <definedName name="Z_A893DE78_4755_43D8_AE63_0857F2433634_.wvu.PrintArea" localSheetId="9" hidden="1">'54 建築確認申請数'!$A$1:$P$10</definedName>
    <definedName name="Z_A893DE78_4755_43D8_AE63_0857F2433634_.wvu.PrintArea" localSheetId="10" hidden="1">'55 公園・緑地'!$A$1:$W$11</definedName>
    <definedName name="Z_A893DE78_4755_43D8_AE63_0857F2433634_.wvu.PrintArea" localSheetId="11" hidden="1">'56 公園一覧①'!$A$1:$N$32</definedName>
    <definedName name="Z_A893DE78_4755_43D8_AE63_0857F2433634_.wvu.PrintArea" localSheetId="12" hidden="1">'56-2 公園一覧②'!$A$1:$N$33</definedName>
    <definedName name="Z_A893DE78_4755_43D8_AE63_0857F2433634_.wvu.PrintArea" localSheetId="13" hidden="1">'56-3 公園一覧③'!$A$1:$N$31</definedName>
    <definedName name="Z_A893DE78_4755_43D8_AE63_0857F2433634_.wvu.PrintTitles" localSheetId="3" hidden="1">'49 都市計画道路状況'!$3:$4</definedName>
    <definedName name="Z_B25D45F4_BAA4_4EF0_929F_DF3BB4E90580_.wvu.PrintArea" localSheetId="7" hidden="1">'52-2　県営住宅②'!$A$1:$S$30</definedName>
    <definedName name="Z_CD2E0E14_BA42_4834_B56F_F1781D396EE5_.wvu.FilterData" localSheetId="11" hidden="1">'56 公園一覧①'!$E$1:$E$40</definedName>
    <definedName name="Z_CD2E0E14_BA42_4834_B56F_F1781D396EE5_.wvu.PrintArea" localSheetId="0" hidden="1">'46 道路・橋梁の延長と舗装状況'!$A$1:$L$23</definedName>
    <definedName name="Z_CD2E0E14_BA42_4834_B56F_F1781D396EE5_.wvu.PrintArea" localSheetId="1" hidden="1">'47 市道の改良状況'!$A$1:$J$11</definedName>
    <definedName name="Z_CD2E0E14_BA42_4834_B56F_F1781D396EE5_.wvu.PrintArea" localSheetId="2" hidden="1">'48 橋梁の類別現況'!$A$1:$I$21</definedName>
    <definedName name="Z_CD2E0E14_BA42_4834_B56F_F1781D396EE5_.wvu.PrintArea" localSheetId="4" hidden="1">'50 地域別面積'!$A$1:$Q$10</definedName>
    <definedName name="Z_CD2E0E14_BA42_4834_B56F_F1781D396EE5_.wvu.PrintArea" localSheetId="6" hidden="1">'52 公営住宅①'!$A$1:$J$30</definedName>
    <definedName name="Z_CD2E0E14_BA42_4834_B56F_F1781D396EE5_.wvu.PrintArea" localSheetId="8" hidden="1">'53 都市再生住宅'!$A$1:$I$7</definedName>
    <definedName name="Z_CD2E0E14_BA42_4834_B56F_F1781D396EE5_.wvu.PrintArea" localSheetId="9" hidden="1">'54 建築確認申請数'!$A$1:$P$9</definedName>
    <definedName name="Z_CD2E0E14_BA42_4834_B56F_F1781D396EE5_.wvu.PrintArea" localSheetId="10" hidden="1">'55 公園・緑地'!$A$1:$W$11</definedName>
    <definedName name="Z_CD2E0E14_BA42_4834_B56F_F1781D396EE5_.wvu.PrintArea" localSheetId="11" hidden="1">'56 公園一覧①'!$A$1:$N$32</definedName>
    <definedName name="Z_CD2E0E14_BA42_4834_B56F_F1781D396EE5_.wvu.PrintArea" localSheetId="12" hidden="1">'56-2 公園一覧②'!$A$1:$N$33</definedName>
    <definedName name="Z_CD2E0E14_BA42_4834_B56F_F1781D396EE5_.wvu.PrintArea" localSheetId="13" hidden="1">'56-3 公園一覧③'!$A$1:$N$31</definedName>
    <definedName name="Z_CD2E0E14_BA42_4834_B56F_F1781D396EE5_.wvu.PrintTitles" localSheetId="3" hidden="1">'49 都市計画道路状況'!$3:$4</definedName>
    <definedName name="Z_D8021DA7_8CA4_BE47_9BB6_6FECF89F7CBC_.wvu.PrintArea" localSheetId="0" hidden="1">'46 道路・橋梁の延長と舗装状況'!$A$1:$L$23</definedName>
    <definedName name="Z_D8021DA7_8CA4_BE47_9BB6_6FECF89F7CBC_.wvu.PrintArea" localSheetId="1" hidden="1">'47 市道の改良状況'!$A$1:$J$11</definedName>
    <definedName name="Z_D8021DA7_8CA4_BE47_9BB6_6FECF89F7CBC_.wvu.PrintArea" localSheetId="2" hidden="1">'48 橋梁の類別現況'!$A$1:$I$21</definedName>
    <definedName name="Z_D8021DA7_8CA4_BE47_9BB6_6FECF89F7CBC_.wvu.PrintArea" localSheetId="4" hidden="1">'50 地域別面積'!$A$1:$Q$10</definedName>
    <definedName name="Z_D8021DA7_8CA4_BE47_9BB6_6FECF89F7CBC_.wvu.PrintArea" localSheetId="6" hidden="1">'52 公営住宅①'!$A$1:$J$30</definedName>
    <definedName name="Z_D8021DA7_8CA4_BE47_9BB6_6FECF89F7CBC_.wvu.PrintArea" localSheetId="8" hidden="1">'53 都市再生住宅'!$A$1:$I$7</definedName>
    <definedName name="Z_D8021DA7_8CA4_BE47_9BB6_6FECF89F7CBC_.wvu.PrintArea" localSheetId="9" hidden="1">'54 建築確認申請数'!$A$1:$P$9</definedName>
    <definedName name="Z_D8021DA7_8CA4_BE47_9BB6_6FECF89F7CBC_.wvu.PrintArea" localSheetId="10" hidden="1">'55 公園・緑地'!$A$1:$W$11</definedName>
    <definedName name="Z_D8021DA7_8CA4_BE47_9BB6_6FECF89F7CBC_.wvu.PrintArea" localSheetId="11" hidden="1">'56 公園一覧①'!$A$1:$N$32</definedName>
    <definedName name="Z_D8021DA7_8CA4_BE47_9BB6_6FECF89F7CBC_.wvu.PrintArea" localSheetId="12" hidden="1">'56-2 公園一覧②'!$A$1:$N$33</definedName>
    <definedName name="Z_D8021DA7_8CA4_BE47_9BB6_6FECF89F7CBC_.wvu.PrintArea" localSheetId="13" hidden="1">'56-3 公園一覧③'!$A$1:$N$30</definedName>
    <definedName name="Z_D8021DA7_8CA4_BE47_9BB6_6FECF89F7CBC_.wvu.PrintTitles" localSheetId="3" hidden="1">'49 都市計画道路状況'!$3:$4</definedName>
  </definedNames>
  <calcPr calcId="191029"/>
  <customWorkbookViews>
    <customWorkbookView name="竹内 智哉 - 個人用ビュー" guid="{A893DE78-4755-43D8-AE63-0857F2433634}" personalView="1" maximized="1" xWindow="-9" yWindow="-9" windowWidth="1938" windowHeight="1038" activeSheetId="1"/>
    <customWorkbookView name="磯部 博貴 - 個人用ビュー" guid="{CD2E0E14-BA42-4834-B56F-F1781D396EE5}" personalView="1" maximized="1" xWindow="-8" yWindow="-8" windowWidth="1936" windowHeight="1048" activeSheetId="1" showComments="commIndAndComment"/>
    <customWorkbookView name="川口　奈緒子 - 個人用ビュー" guid="{A5E528E1-A25F-7947-9CCF-7BDB780F2FA8}" mergeInterval="15" personalView="1" maximized="1" xWindow="4" yWindow="33" windowWidth="1912" windowHeight="701" activeSheetId="3"/>
    <customWorkbookView name="中谷 仁美 - 個人用ビュー" guid="{D8021DA7-8CA4-BE47-9BB6-6FECF89F7CBC}" mergeInterval="15" personalView="1" maximized="1" xWindow="4" yWindow="33" windowWidth="1912" windowHeight="701" activeSheetId="13"/>
    <customWorkbookView name="谷内 健人 - 個人用ビュー" guid="{8D48D77B-D6F5-614E-8310-5F4D5211C9E9}" mergeInterval="15" personalView="1" maximized="1" xWindow="4" yWindow="27" windowWidth="1528" windowHeight="559" activeSheetId="8" showComments="commIndAndComment"/>
    <customWorkbookView name="髙見 尚孝 - 個人用ビュー" guid="{1709C155-864E-DE46-A33E-16AAF6EAB835}" mergeInterval="15" personalView="1" maximized="1" xWindow="4" yWindow="34" windowWidth="1992" windowHeight="730" activeSheetId="1"/>
    <customWorkbookView name="山田 貴哉 - 個人用ビュー" guid="{546B3832-C765-4230-8030-D2C4ACB16472}" personalView="1" maximized="1" xWindow="-9" yWindow="-9" windowWidth="1938" windowHeight="1038" activeSheetId="3"/>
    <customWorkbookView name="酒井 慎一郎 - 個人用ビュー" guid="{1A61336A-0210-46C6-9B98-93E727A8311D}" personalView="1" maximized="1" xWindow="-9" yWindow="-9" windowWidth="1938" windowHeight="1038" activeSheetId="6"/>
    <customWorkbookView name="平野 圭一 - 個人用ビュー" guid="{94240C8A-21C1-B64E-8CA6-DB6AF82A80F3}" mergeInterval="15" personalView="1" maximized="1" xWindow="4" yWindow="33" windowWidth="1912" windowHeight="701" activeSheetId="10"/>
    <customWorkbookView name="前田 卓也 - 個人用ビュー" guid="{7453EF24-8F2E-E549-8E2A-280909D44BAA}" mergeInterval="15" personalView="1" maximized="1" xWindow="4" yWindow="27" windowWidth="1528" windowHeight="559" activeSheetId="5"/>
    <customWorkbookView name="畑 めぐみ - 個人用ビュー" guid="{97D062DC-62D3-9C47-BEBB-BC8BA402C5E8}" mergeInterval="15" personalView="1" maximized="1" xWindow="4" yWindow="33" windowWidth="1912" windowHeight="701" activeSheetId="7"/>
    <customWorkbookView name="岩濱 好則 - 個人用ビュー" guid="{14BF2363-5B7D-4539-BE06-FBECBC8CD0B3}" mergeInterval="0" personalView="1" maximized="1" xWindow="-9" yWindow="-9" windowWidth="1938" windowHeight="1038" activeSheetId="7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9" i="1"/>
  <c r="I3" i="14" l="1"/>
  <c r="S3" i="14"/>
  <c r="I4" i="14"/>
  <c r="S4" i="14"/>
  <c r="I5" i="14"/>
  <c r="S5" i="14"/>
  <c r="I6" i="14"/>
  <c r="S6" i="14"/>
  <c r="I7" i="14"/>
  <c r="S7" i="14"/>
  <c r="I8" i="14"/>
  <c r="S8" i="14"/>
  <c r="I9" i="14"/>
  <c r="S9" i="14"/>
  <c r="I10" i="14"/>
  <c r="S10" i="14"/>
  <c r="I11" i="14"/>
  <c r="S11" i="14"/>
  <c r="I12" i="14"/>
  <c r="S12" i="14"/>
  <c r="I13" i="14"/>
  <c r="S13" i="14"/>
  <c r="I14" i="14"/>
  <c r="S14" i="14"/>
  <c r="I15" i="14"/>
  <c r="S15" i="14"/>
  <c r="I16" i="14"/>
  <c r="S16" i="14"/>
  <c r="I17" i="14"/>
  <c r="S17" i="14"/>
  <c r="I18" i="14"/>
  <c r="S18" i="14"/>
  <c r="I19" i="14"/>
  <c r="S19" i="14"/>
  <c r="I20" i="14"/>
  <c r="S20" i="14"/>
  <c r="I21" i="14"/>
  <c r="S21" i="14"/>
  <c r="I22" i="14"/>
  <c r="S22" i="14"/>
  <c r="I23" i="14"/>
  <c r="S23" i="14"/>
  <c r="I24" i="14"/>
  <c r="S24" i="14"/>
  <c r="I25" i="14"/>
  <c r="S25" i="14"/>
  <c r="I26" i="14"/>
  <c r="S26" i="14"/>
  <c r="I27" i="14"/>
  <c r="S27" i="14"/>
  <c r="I28" i="14"/>
  <c r="S28" i="14"/>
  <c r="I29" i="14"/>
  <c r="Q29" i="14"/>
  <c r="R29" i="14"/>
  <c r="S29" i="14" s="1"/>
  <c r="N30" i="13"/>
  <c r="L30" i="13"/>
  <c r="J30" i="13"/>
  <c r="H30" i="13"/>
  <c r="F30" i="13"/>
  <c r="D30" i="13"/>
  <c r="H26" i="13"/>
  <c r="F26" i="13"/>
  <c r="D16" i="13"/>
  <c r="L30" i="12"/>
  <c r="F30" i="12"/>
  <c r="D28" i="12"/>
  <c r="F27" i="12"/>
  <c r="F21" i="12"/>
  <c r="D4" i="12"/>
  <c r="D5" i="11"/>
  <c r="P8" i="9"/>
  <c r="M8" i="9"/>
  <c r="J8" i="9"/>
  <c r="G8" i="9"/>
  <c r="D8" i="9"/>
  <c r="I6" i="8"/>
  <c r="H6" i="8"/>
  <c r="G6" i="8"/>
  <c r="I5" i="8"/>
  <c r="I4" i="8"/>
  <c r="J29" i="7"/>
  <c r="I29" i="7"/>
  <c r="H29" i="7"/>
  <c r="J28" i="7"/>
  <c r="I28" i="7"/>
  <c r="H28" i="7"/>
  <c r="J27" i="7"/>
  <c r="J26" i="7"/>
  <c r="J25" i="7"/>
  <c r="J24" i="7"/>
  <c r="I24" i="7"/>
  <c r="H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F36" i="4"/>
  <c r="E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F21" i="1"/>
  <c r="D21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<sst xmlns="http://schemas.openxmlformats.org/spreadsheetml/2006/main" count="1091" uniqueCount="603">
  <si>
    <t xml:space="preserve"> 草岡東公園</t>
  </si>
  <si>
    <t>区 分</t>
    <rPh sb="0" eb="1">
      <t>ク</t>
    </rPh>
    <rPh sb="2" eb="3">
      <t>ブン</t>
    </rPh>
    <phoneticPr fontId="3"/>
  </si>
  <si>
    <t>１０箇所</t>
  </si>
  <si>
    <t xml:space="preserve">  庄川放生津線</t>
    <rPh sb="2" eb="4">
      <t>ショウガワ</t>
    </rPh>
    <rPh sb="4" eb="5">
      <t>ホウ</t>
    </rPh>
    <rPh sb="5" eb="6">
      <t>セイ</t>
    </rPh>
    <rPh sb="6" eb="7">
      <t>ツ</t>
    </rPh>
    <rPh sb="7" eb="8">
      <t>セン</t>
    </rPh>
    <phoneticPr fontId="14"/>
  </si>
  <si>
    <t>各年度末</t>
    <rPh sb="0" eb="1">
      <t>カク</t>
    </rPh>
    <rPh sb="1" eb="3">
      <t>ネンド</t>
    </rPh>
    <rPh sb="3" eb="4">
      <t>マツ</t>
    </rPh>
    <phoneticPr fontId="3"/>
  </si>
  <si>
    <t>100ｍ以上</t>
  </si>
  <si>
    <t>平成13年度</t>
  </si>
  <si>
    <r>
      <t>47</t>
    </r>
    <r>
      <rPr>
        <b/>
        <sz val="14"/>
        <rFont val="ＭＳ 明朝"/>
        <family val="1"/>
        <charset val="128"/>
      </rPr>
      <t>　市道の改良状況</t>
    </r>
  </si>
  <si>
    <t>5.5ｍ未満</t>
  </si>
  <si>
    <t>上条団地南公園</t>
  </si>
  <si>
    <t xml:space="preserve"> 善光寺公園</t>
  </si>
  <si>
    <t>資料：富山県道路課（国道・県道）</t>
    <rPh sb="3" eb="6">
      <t>トヤマケン</t>
    </rPh>
    <rPh sb="10" eb="12">
      <t>コクドウ</t>
    </rPh>
    <rPh sb="13" eb="15">
      <t>ケンドウ</t>
    </rPh>
    <phoneticPr fontId="3"/>
  </si>
  <si>
    <t>小杉地区</t>
  </si>
  <si>
    <t>射水市二口字早稲田</t>
  </si>
  <si>
    <t>注）市道については、独立専用自歩道含む。</t>
    <rPh sb="0" eb="1">
      <t>チュウ</t>
    </rPh>
    <rPh sb="2" eb="3">
      <t>シ</t>
    </rPh>
    <rPh sb="3" eb="4">
      <t>ドウ</t>
    </rPh>
    <rPh sb="10" eb="12">
      <t>ドクリツ</t>
    </rPh>
    <rPh sb="12" eb="14">
      <t>センヨウ</t>
    </rPh>
    <rPh sb="14" eb="15">
      <t>ジ</t>
    </rPh>
    <rPh sb="15" eb="17">
      <t>ホドウ</t>
    </rPh>
    <rPh sb="17" eb="18">
      <t>フク</t>
    </rPh>
    <phoneticPr fontId="3"/>
  </si>
  <si>
    <t>令和４年度</t>
    <rPh sb="0" eb="2">
      <t>レイワ</t>
    </rPh>
    <rPh sb="4" eb="5">
      <t>ド</t>
    </rPh>
    <phoneticPr fontId="3"/>
  </si>
  <si>
    <t xml:space="preserve"> 放生津町9番24号</t>
    <rPh sb="1" eb="2">
      <t>ホウ</t>
    </rPh>
    <rPh sb="2" eb="3">
      <t>ショウ</t>
    </rPh>
    <rPh sb="3" eb="4">
      <t>ツ</t>
    </rPh>
    <phoneticPr fontId="3"/>
  </si>
  <si>
    <t>資料：建築住宅課</t>
  </si>
  <si>
    <t>-</t>
  </si>
  <si>
    <t xml:space="preserve"> 大島北野河川公園</t>
  </si>
  <si>
    <t>各年度末現在 (単位：箇所、ha)</t>
    <rPh sb="8" eb="10">
      <t>タンイ</t>
    </rPh>
    <rPh sb="11" eb="13">
      <t>カショ</t>
    </rPh>
    <phoneticPr fontId="3"/>
  </si>
  <si>
    <t>橋りょう</t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</si>
  <si>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3"/>
  </si>
  <si>
    <t>総面積</t>
  </si>
  <si>
    <t>令和３年度</t>
    <rPh sb="0" eb="2">
      <t>レイワ</t>
    </rPh>
    <rPh sb="4" eb="5">
      <t>ガンネン</t>
    </rPh>
    <phoneticPr fontId="3"/>
  </si>
  <si>
    <t>市道</t>
  </si>
  <si>
    <t>すずほ</t>
  </si>
  <si>
    <t>県道</t>
  </si>
  <si>
    <t>令和３年度</t>
    <rPh sb="0" eb="2">
      <t>レイワ</t>
    </rPh>
    <rPh sb="4" eb="5">
      <t>ド</t>
    </rPh>
    <phoneticPr fontId="3"/>
  </si>
  <si>
    <t xml:space="preserve"> 二の丸公園</t>
  </si>
  <si>
    <t xml:space="preserve">  下牧野臨港線</t>
    <rPh sb="2" eb="5">
      <t>シモマキノ</t>
    </rPh>
    <rPh sb="5" eb="7">
      <t>リンコウ</t>
    </rPh>
    <rPh sb="7" eb="8">
      <t>セン</t>
    </rPh>
    <phoneticPr fontId="14"/>
  </si>
  <si>
    <t>国道</t>
  </si>
  <si>
    <t>高岡市姫野字反官免</t>
  </si>
  <si>
    <t>各年度末(単位：ｍ)</t>
    <rPh sb="0" eb="1">
      <t>カク</t>
    </rPh>
    <rPh sb="1" eb="4">
      <t>ネンドマツ</t>
    </rPh>
    <rPh sb="5" eb="7">
      <t>タンイ</t>
    </rPh>
    <phoneticPr fontId="3"/>
  </si>
  <si>
    <t>改 良</t>
  </si>
  <si>
    <t>令和7年3月31日現在(単位：k㎡)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rPh sb="12" eb="14">
      <t>タンイ</t>
    </rPh>
    <phoneticPr fontId="15"/>
  </si>
  <si>
    <t>13.0ｍ以上</t>
  </si>
  <si>
    <t>橋 数</t>
  </si>
  <si>
    <t xml:space="preserve"> 海王町25番地</t>
  </si>
  <si>
    <t>令和２年度</t>
    <rPh sb="0" eb="2">
      <t>レイワ</t>
    </rPh>
    <rPh sb="4" eb="5">
      <t>ガンネン</t>
    </rPh>
    <phoneticPr fontId="3"/>
  </si>
  <si>
    <t>(箇所)</t>
  </si>
  <si>
    <t xml:space="preserve"> 中村29番地33</t>
  </si>
  <si>
    <t>30～100ｍ</t>
  </si>
  <si>
    <t>(ｍ)</t>
  </si>
  <si>
    <t>第 １ 種
低層住居
専用地域</t>
  </si>
  <si>
    <t>(％)</t>
  </si>
  <si>
    <t xml:space="preserve"> 白石公園</t>
  </si>
  <si>
    <t>平成11年度</t>
  </si>
  <si>
    <t>延 長</t>
  </si>
  <si>
    <t>令和６年度</t>
    <rPh sb="0" eb="2">
      <t>レイワ</t>
    </rPh>
    <rPh sb="3" eb="5">
      <t>ネンド</t>
    </rPh>
    <phoneticPr fontId="3"/>
  </si>
  <si>
    <t>工　業
地　域</t>
  </si>
  <si>
    <t>木 橋</t>
  </si>
  <si>
    <t>永久橋</t>
  </si>
  <si>
    <t xml:space="preserve"> 中伏木公園</t>
  </si>
  <si>
    <t>14.5ｍ未満</t>
  </si>
  <si>
    <t>その他の建物</t>
  </si>
  <si>
    <t>舗装率</t>
  </si>
  <si>
    <t xml:space="preserve"> 桜台第３公園</t>
  </si>
  <si>
    <t>地区公園</t>
  </si>
  <si>
    <t>砂利道</t>
  </si>
  <si>
    <t>運動公園</t>
  </si>
  <si>
    <t xml:space="preserve">  七美太閤山線</t>
    <rPh sb="2" eb="3">
      <t>シチ</t>
    </rPh>
    <rPh sb="3" eb="4">
      <t>ミ</t>
    </rPh>
    <rPh sb="4" eb="6">
      <t>タイコウ</t>
    </rPh>
    <rPh sb="6" eb="7">
      <t>ヤマ</t>
    </rPh>
    <rPh sb="7" eb="8">
      <t>セン</t>
    </rPh>
    <phoneticPr fontId="14"/>
  </si>
  <si>
    <t xml:space="preserve">  歌の森公園線</t>
    <rPh sb="2" eb="3">
      <t>ウタ</t>
    </rPh>
    <rPh sb="4" eb="5">
      <t>モリ</t>
    </rPh>
    <rPh sb="5" eb="7">
      <t>コウエン</t>
    </rPh>
    <rPh sb="7" eb="8">
      <t>セン</t>
    </rPh>
    <phoneticPr fontId="14"/>
  </si>
  <si>
    <t>舗装道</t>
  </si>
  <si>
    <t>実延長</t>
  </si>
  <si>
    <t>区   分</t>
  </si>
  <si>
    <t xml:space="preserve"> 立町10番20号</t>
  </si>
  <si>
    <t xml:space="preserve"> 東明七軒公園</t>
  </si>
  <si>
    <t>道 路</t>
  </si>
  <si>
    <t>区  分</t>
  </si>
  <si>
    <t>14.5～30ｍ</t>
  </si>
  <si>
    <t>5.5ｍ以上</t>
  </si>
  <si>
    <t xml:space="preserve"> 港町１番22号</t>
  </si>
  <si>
    <r>
      <t>46</t>
    </r>
    <r>
      <rPr>
        <b/>
        <sz val="14"/>
        <rFont val="ＭＳ 明朝"/>
        <family val="1"/>
        <charset val="128"/>
      </rPr>
      <t>　道路・橋梁の延長と舗装状況</t>
    </r>
  </si>
  <si>
    <t>総 数</t>
  </si>
  <si>
    <t>大門</t>
  </si>
  <si>
    <t>3.5ｍ未満</t>
  </si>
  <si>
    <t>資料：用地課</t>
    <rPh sb="3" eb="5">
      <t>ヨウチ</t>
    </rPh>
    <rPh sb="5" eb="6">
      <t>カ</t>
    </rPh>
    <phoneticPr fontId="3"/>
  </si>
  <si>
    <t>注）独立専用自歩道含む。</t>
    <rPh sb="0" eb="1">
      <t>チュウ</t>
    </rPh>
    <rPh sb="2" eb="4">
      <t>ドクリツ</t>
    </rPh>
    <rPh sb="4" eb="6">
      <t>センヨウ</t>
    </rPh>
    <rPh sb="6" eb="7">
      <t>ジ</t>
    </rPh>
    <rPh sb="7" eb="9">
      <t>ホドウ</t>
    </rPh>
    <rPh sb="9" eb="10">
      <t>フク</t>
    </rPh>
    <phoneticPr fontId="3"/>
  </si>
  <si>
    <t>終  点</t>
    <rPh sb="0" eb="1">
      <t>シュウ</t>
    </rPh>
    <rPh sb="3" eb="4">
      <t>テン</t>
    </rPh>
    <phoneticPr fontId="3"/>
  </si>
  <si>
    <t>令和４年度</t>
    <rPh sb="0" eb="2">
      <t>レイワ</t>
    </rPh>
    <rPh sb="3" eb="5">
      <t>ネンド</t>
    </rPh>
    <phoneticPr fontId="3"/>
  </si>
  <si>
    <t>15年未満</t>
  </si>
  <si>
    <t>令和３年度</t>
    <rPh sb="0" eb="2">
      <t>レイワ</t>
    </rPh>
    <rPh sb="3" eb="5">
      <t>ネンド</t>
    </rPh>
    <phoneticPr fontId="3"/>
  </si>
  <si>
    <t xml:space="preserve"> 海竜町公園</t>
    <rPh sb="1" eb="2">
      <t>カイ</t>
    </rPh>
    <rPh sb="2" eb="3">
      <t>リュウ</t>
    </rPh>
    <rPh sb="3" eb="4">
      <t>マチ</t>
    </rPh>
    <rPh sb="4" eb="6">
      <t>コウエン</t>
    </rPh>
    <phoneticPr fontId="3"/>
  </si>
  <si>
    <t xml:space="preserve">  臨 港 線</t>
    <rPh sb="2" eb="3">
      <t>リン</t>
    </rPh>
    <rPh sb="4" eb="5">
      <t>ミナト</t>
    </rPh>
    <rPh sb="6" eb="7">
      <t>セン</t>
    </rPh>
    <phoneticPr fontId="14"/>
  </si>
  <si>
    <t>令和２年度</t>
    <rPh sb="0" eb="2">
      <t>レイワ</t>
    </rPh>
    <rPh sb="3" eb="5">
      <t>ネンド</t>
    </rPh>
    <phoneticPr fontId="3"/>
  </si>
  <si>
    <t xml:space="preserve"> 太閤山第７号緑地</t>
  </si>
  <si>
    <t>3.5ｍ以上</t>
  </si>
  <si>
    <t>富山市金泉寺</t>
  </si>
  <si>
    <t>幅員別</t>
  </si>
  <si>
    <t>射水市庄西町二丁目</t>
  </si>
  <si>
    <t>19.5ｍ以上</t>
  </si>
  <si>
    <t>未改良</t>
  </si>
  <si>
    <t>3.5ｍ未満の
うち自動車
交通不能</t>
  </si>
  <si>
    <t xml:space="preserve"> 摺出寺公園</t>
  </si>
  <si>
    <t>計</t>
  </si>
  <si>
    <t xml:space="preserve"> 奈呉の江東公園</t>
  </si>
  <si>
    <t>高岡市下牧野字川田</t>
  </si>
  <si>
    <t>混合橋</t>
  </si>
  <si>
    <t xml:space="preserve"> ミライクル公園</t>
  </si>
  <si>
    <t>コンクリート橋</t>
  </si>
  <si>
    <t>鋼 橋</t>
  </si>
  <si>
    <t xml:space="preserve"> 小島第２小公園</t>
  </si>
  <si>
    <t>富山市東老田</t>
  </si>
  <si>
    <t>総  数</t>
  </si>
  <si>
    <t xml:space="preserve"> かもめ台東公園</t>
  </si>
  <si>
    <t>安 全</t>
  </si>
  <si>
    <t>自動車交通不能</t>
  </si>
  <si>
    <t>15～25年</t>
  </si>
  <si>
    <t xml:space="preserve"> 太閤山第３号緑地</t>
  </si>
  <si>
    <t>４号棟</t>
  </si>
  <si>
    <t>25年以上</t>
  </si>
  <si>
    <t>現況別橋数</t>
  </si>
  <si>
    <t>橋齢別橋数</t>
  </si>
  <si>
    <t xml:space="preserve"> 荒町緑地</t>
  </si>
  <si>
    <t>橋 長</t>
  </si>
  <si>
    <r>
      <t>48</t>
    </r>
    <r>
      <rPr>
        <b/>
        <sz val="14"/>
        <rFont val="ＭＳ 明朝"/>
        <family val="1"/>
        <charset val="128"/>
      </rPr>
      <t>　橋梁の類別現況</t>
    </r>
  </si>
  <si>
    <t>資料：都市計画課</t>
    <rPh sb="0" eb="2">
      <t>シリョウ</t>
    </rPh>
    <rPh sb="3" eb="5">
      <t>トシ</t>
    </rPh>
    <rPh sb="5" eb="8">
      <t>ケイカクカ</t>
    </rPh>
    <phoneticPr fontId="3"/>
  </si>
  <si>
    <t>合    計　　　31路線</t>
    <rPh sb="0" eb="1">
      <t>アイ</t>
    </rPh>
    <rPh sb="5" eb="6">
      <t>ケイ</t>
    </rPh>
    <rPh sb="11" eb="13">
      <t>ロセン</t>
    </rPh>
    <phoneticPr fontId="3"/>
  </si>
  <si>
    <t>19条5項指定済</t>
  </si>
  <si>
    <t>射水市土合</t>
  </si>
  <si>
    <t xml:space="preserve"> 太閤山第５号緑地</t>
  </si>
  <si>
    <t>１件当た
り面積</t>
    <rPh sb="1" eb="2">
      <t>ケン</t>
    </rPh>
    <phoneticPr fontId="3"/>
  </si>
  <si>
    <t>射水市黒河新字土代尻</t>
  </si>
  <si>
    <t>射水市中太閤山15丁目</t>
  </si>
  <si>
    <t>射水市大門新</t>
  </si>
  <si>
    <t xml:space="preserve"> 小島第６小公園</t>
  </si>
  <si>
    <t xml:space="preserve">  大門４号線</t>
  </si>
  <si>
    <t>射水市三ヶ字茶ノ木</t>
  </si>
  <si>
    <t>射水市戸破</t>
  </si>
  <si>
    <t xml:space="preserve">緑道 </t>
  </si>
  <si>
    <t xml:space="preserve">  太閤山稲積線</t>
    <rPh sb="2" eb="4">
      <t>タイコウ</t>
    </rPh>
    <rPh sb="4" eb="5">
      <t>ヤマ</t>
    </rPh>
    <rPh sb="5" eb="6">
      <t>イナ</t>
    </rPh>
    <rPh sb="6" eb="7">
      <t>ヅ</t>
    </rPh>
    <rPh sb="7" eb="8">
      <t>セン</t>
    </rPh>
    <phoneticPr fontId="14"/>
  </si>
  <si>
    <t>昭和52年度</t>
  </si>
  <si>
    <t>射水市三ヶ</t>
  </si>
  <si>
    <t xml:space="preserve">  小杉停車場線</t>
    <rPh sb="2" eb="4">
      <t>コスギ</t>
    </rPh>
    <rPh sb="4" eb="7">
      <t>テイシャジョウ</t>
    </rPh>
    <rPh sb="7" eb="8">
      <t>セン</t>
    </rPh>
    <phoneticPr fontId="14"/>
  </si>
  <si>
    <t>昭和62年度</t>
  </si>
  <si>
    <t xml:space="preserve"> 加茂中部205番地44</t>
    <rPh sb="8" eb="10">
      <t>バンチ</t>
    </rPh>
    <phoneticPr fontId="3"/>
  </si>
  <si>
    <t>路 線 名</t>
    <rPh sb="0" eb="1">
      <t>ミチ</t>
    </rPh>
    <rPh sb="2" eb="3">
      <t>セン</t>
    </rPh>
    <rPh sb="4" eb="5">
      <t>ナ</t>
    </rPh>
    <phoneticPr fontId="3"/>
  </si>
  <si>
    <t>射水市本開発字孝心</t>
  </si>
  <si>
    <t>注）１　開設済面積のみ計上</t>
  </si>
  <si>
    <t>射水市大島北野</t>
  </si>
  <si>
    <t>射水市二口字馬渡</t>
  </si>
  <si>
    <t xml:space="preserve">  大島中部線</t>
    <rPh sb="2" eb="4">
      <t>オオシマ</t>
    </rPh>
    <rPh sb="4" eb="6">
      <t>チュウブ</t>
    </rPh>
    <rPh sb="6" eb="7">
      <t>セン</t>
    </rPh>
    <phoneticPr fontId="14"/>
  </si>
  <si>
    <t xml:space="preserve"> 三ケ公園</t>
  </si>
  <si>
    <t>射水市八塚字西田</t>
  </si>
  <si>
    <t>専用住宅</t>
  </si>
  <si>
    <t xml:space="preserve">  大島３号線</t>
    <rPh sb="2" eb="4">
      <t>オオシマ</t>
    </rPh>
    <rPh sb="5" eb="7">
      <t>ゴウセン</t>
    </rPh>
    <phoneticPr fontId="14"/>
  </si>
  <si>
    <t xml:space="preserve"> タイヤ公園</t>
  </si>
  <si>
    <t>射水市北野字大島</t>
  </si>
  <si>
    <t xml:space="preserve">  大島１号線</t>
    <rPh sb="2" eb="4">
      <t>オオシマ</t>
    </rPh>
    <rPh sb="5" eb="7">
      <t>ゴウセン</t>
    </rPh>
    <phoneticPr fontId="14"/>
  </si>
  <si>
    <t>全体延長</t>
    <rPh sb="0" eb="2">
      <t>ゼンタイ</t>
    </rPh>
    <rPh sb="2" eb="4">
      <t>エンチョウ</t>
    </rPh>
    <phoneticPr fontId="3"/>
  </si>
  <si>
    <t>射水市二口字油免</t>
  </si>
  <si>
    <t>射水市二口字轟</t>
  </si>
  <si>
    <t xml:space="preserve"> 北野第１小公園</t>
  </si>
  <si>
    <t>平成14年度</t>
  </si>
  <si>
    <t xml:space="preserve">  大門８号線</t>
    <rPh sb="2" eb="4">
      <t>ダイモン</t>
    </rPh>
    <rPh sb="4" eb="7">
      <t>８ゴウセン</t>
    </rPh>
    <phoneticPr fontId="14"/>
  </si>
  <si>
    <t xml:space="preserve">  大門７号線</t>
    <rPh sb="2" eb="4">
      <t>ダイモン</t>
    </rPh>
    <rPh sb="4" eb="7">
      <t>７ゴウセン</t>
    </rPh>
    <phoneticPr fontId="14"/>
  </si>
  <si>
    <t>６２箇所</t>
  </si>
  <si>
    <t>射水市戸破字後宝</t>
  </si>
  <si>
    <t xml:space="preserve"> 七美公園</t>
  </si>
  <si>
    <t>射水市戸破字若宮</t>
  </si>
  <si>
    <t xml:space="preserve"> あおば台公園</t>
    <rPh sb="4" eb="5">
      <t>ダイ</t>
    </rPh>
    <rPh sb="5" eb="7">
      <t>コウエン</t>
    </rPh>
    <phoneticPr fontId="3"/>
  </si>
  <si>
    <t xml:space="preserve"> 野寺公園</t>
  </si>
  <si>
    <t>海王町</t>
  </si>
  <si>
    <t xml:space="preserve">  東老田高岡線</t>
    <rPh sb="2" eb="3">
      <t>ヒガシ</t>
    </rPh>
    <rPh sb="3" eb="5">
      <t>オイダ</t>
    </rPh>
    <rPh sb="5" eb="6">
      <t>タカ</t>
    </rPh>
    <rPh sb="6" eb="7">
      <t>オカ</t>
    </rPh>
    <rPh sb="7" eb="8">
      <t>セン</t>
    </rPh>
    <phoneticPr fontId="14"/>
  </si>
  <si>
    <t>射水市戸破字神川</t>
  </si>
  <si>
    <t>８箇所</t>
  </si>
  <si>
    <t xml:space="preserve">  小杉大江線</t>
    <rPh sb="2" eb="4">
      <t>コスギ</t>
    </rPh>
    <rPh sb="4" eb="6">
      <t>オオエ</t>
    </rPh>
    <rPh sb="6" eb="7">
      <t>セン</t>
    </rPh>
    <phoneticPr fontId="14"/>
  </si>
  <si>
    <t>下地区</t>
  </si>
  <si>
    <t>射水市戸破字神明</t>
  </si>
  <si>
    <t xml:space="preserve">  小杉中部線</t>
    <rPh sb="2" eb="4">
      <t>コスギ</t>
    </rPh>
    <rPh sb="4" eb="6">
      <t>チュウブ</t>
    </rPh>
    <rPh sb="6" eb="7">
      <t>セン</t>
    </rPh>
    <phoneticPr fontId="14"/>
  </si>
  <si>
    <t>射水市八幡町三丁目</t>
    <rPh sb="3" eb="6">
      <t>ハチマンマチ</t>
    </rPh>
    <rPh sb="6" eb="9">
      <t>サンチョウメ</t>
    </rPh>
    <phoneticPr fontId="3"/>
  </si>
  <si>
    <t>射水市大門島字坊田</t>
  </si>
  <si>
    <t xml:space="preserve">  二口北野線</t>
    <rPh sb="2" eb="4">
      <t>フタクチ</t>
    </rPh>
    <rPh sb="4" eb="6">
      <t>キタノ</t>
    </rPh>
    <rPh sb="6" eb="7">
      <t>セン</t>
    </rPh>
    <phoneticPr fontId="14"/>
  </si>
  <si>
    <t>７箇所</t>
  </si>
  <si>
    <t>平成12年度</t>
  </si>
  <si>
    <t>射水市大門新字西町</t>
  </si>
  <si>
    <t xml:space="preserve">  大門１号線</t>
    <rPh sb="2" eb="4">
      <t>ダイモン</t>
    </rPh>
    <rPh sb="4" eb="6">
      <t>１ゴウ</t>
    </rPh>
    <rPh sb="6" eb="7">
      <t>セン</t>
    </rPh>
    <phoneticPr fontId="14"/>
  </si>
  <si>
    <t>射水市鷲塚</t>
  </si>
  <si>
    <t xml:space="preserve">  小杉北部線</t>
    <rPh sb="2" eb="4">
      <t>コスギ</t>
    </rPh>
    <rPh sb="4" eb="6">
      <t>ホクブ</t>
    </rPh>
    <rPh sb="6" eb="7">
      <t>セン</t>
    </rPh>
    <phoneticPr fontId="14"/>
  </si>
  <si>
    <t>街区公園</t>
  </si>
  <si>
    <t>射水市八塚</t>
  </si>
  <si>
    <t xml:space="preserve">合　　　計 </t>
  </si>
  <si>
    <t xml:space="preserve"> 針原１号公園</t>
  </si>
  <si>
    <t>射水市港町</t>
  </si>
  <si>
    <t>射水市小島</t>
  </si>
  <si>
    <t xml:space="preserve"> 二十六町公園</t>
  </si>
  <si>
    <t xml:space="preserve">  大島２号線</t>
    <rPh sb="2" eb="4">
      <t>オオシマ</t>
    </rPh>
    <rPh sb="5" eb="7">
      <t>ゴウセン</t>
    </rPh>
    <phoneticPr fontId="14"/>
  </si>
  <si>
    <t>平成９年度</t>
  </si>
  <si>
    <t>射水市黒河字高山</t>
  </si>
  <si>
    <t xml:space="preserve">  小杉駅南線</t>
    <rPh sb="2" eb="5">
      <t>コスギエキ</t>
    </rPh>
    <rPh sb="5" eb="6">
      <t>ナン</t>
    </rPh>
    <rPh sb="6" eb="7">
      <t>セン</t>
    </rPh>
    <phoneticPr fontId="14"/>
  </si>
  <si>
    <t>射水市橋下条字雷田</t>
  </si>
  <si>
    <t xml:space="preserve">  太閤山環状線</t>
    <rPh sb="2" eb="4">
      <t>タイコウ</t>
    </rPh>
    <rPh sb="4" eb="5">
      <t>ヤマ</t>
    </rPh>
    <rPh sb="5" eb="8">
      <t>カンジョウセン</t>
    </rPh>
    <phoneticPr fontId="14"/>
  </si>
  <si>
    <t xml:space="preserve"> 立町ポケットパーク</t>
    <rPh sb="1" eb="3">
      <t>タテマチ</t>
    </rPh>
    <phoneticPr fontId="3"/>
  </si>
  <si>
    <t xml:space="preserve"> 下村児童公園</t>
  </si>
  <si>
    <t xml:space="preserve"> 花園公園</t>
  </si>
  <si>
    <t xml:space="preserve">  大門緑地公園線</t>
    <rPh sb="2" eb="4">
      <t>ダイモン</t>
    </rPh>
    <rPh sb="4" eb="6">
      <t>リョクチ</t>
    </rPh>
    <rPh sb="6" eb="8">
      <t>コウエン</t>
    </rPh>
    <rPh sb="8" eb="9">
      <t>セン</t>
    </rPh>
    <phoneticPr fontId="14"/>
  </si>
  <si>
    <t xml:space="preserve">２箇所 </t>
  </si>
  <si>
    <t>令和４年度</t>
    <rPh sb="0" eb="2">
      <t>レイワ</t>
    </rPh>
    <rPh sb="4" eb="5">
      <t>ガンネン</t>
    </rPh>
    <phoneticPr fontId="3"/>
  </si>
  <si>
    <t>射水市作道字中不湖</t>
  </si>
  <si>
    <t xml:space="preserve"> 穂野香 (ほのか)公園</t>
  </si>
  <si>
    <t>高岡市上北島</t>
  </si>
  <si>
    <t xml:space="preserve">  北島牧野作道線</t>
    <rPh sb="2" eb="4">
      <t>キタジマ</t>
    </rPh>
    <rPh sb="4" eb="6">
      <t>マキノ</t>
    </rPh>
    <rPh sb="6" eb="7">
      <t>サク</t>
    </rPh>
    <rPh sb="7" eb="8">
      <t>ミチ</t>
    </rPh>
    <rPh sb="8" eb="9">
      <t>セン</t>
    </rPh>
    <phoneticPr fontId="14"/>
  </si>
  <si>
    <t xml:space="preserve"> 赤井第１小公園</t>
  </si>
  <si>
    <t>件 数</t>
    <rPh sb="0" eb="1">
      <t>ケン</t>
    </rPh>
    <rPh sb="2" eb="3">
      <t>スウ</t>
    </rPh>
    <phoneticPr fontId="3"/>
  </si>
  <si>
    <t>射水市黒河新字表野</t>
  </si>
  <si>
    <t>令和６年度</t>
    <rPh sb="0" eb="2">
      <t>レイワ</t>
    </rPh>
    <rPh sb="4" eb="5">
      <t>ド</t>
    </rPh>
    <phoneticPr fontId="3"/>
  </si>
  <si>
    <t>射水市摺出寺字柳原</t>
  </si>
  <si>
    <t>射水市中新湊</t>
  </si>
  <si>
    <r>
      <t>53</t>
    </r>
    <r>
      <rPr>
        <b/>
        <sz val="14"/>
        <rFont val="ＭＳ 明朝"/>
        <family val="1"/>
        <charset val="128"/>
      </rPr>
      <t>　都市再生住宅の現況</t>
    </r>
  </si>
  <si>
    <t>構 造 等</t>
  </si>
  <si>
    <t xml:space="preserve">  中新湊姫野線</t>
    <rPh sb="2" eb="5">
      <t>ナカシンミナト</t>
    </rPh>
    <rPh sb="5" eb="7">
      <t>ヒメノ</t>
    </rPh>
    <rPh sb="7" eb="8">
      <t>セン</t>
    </rPh>
    <phoneticPr fontId="14"/>
  </si>
  <si>
    <t>高岡市姫野字竹倉部</t>
  </si>
  <si>
    <t>第 ２ 種
住居地域</t>
  </si>
  <si>
    <t>高岡市中曽根</t>
  </si>
  <si>
    <t>射水市中央町</t>
  </si>
  <si>
    <t>公園の名称</t>
  </si>
  <si>
    <t xml:space="preserve"> 新富町第２小公園</t>
  </si>
  <si>
    <t xml:space="preserve">  中央町中曽根線</t>
    <rPh sb="2" eb="4">
      <t>チュウオウ</t>
    </rPh>
    <rPh sb="4" eb="5">
      <t>マチ</t>
    </rPh>
    <rPh sb="5" eb="8">
      <t>ナカソネ</t>
    </rPh>
    <rPh sb="8" eb="9">
      <t>セン</t>
    </rPh>
    <phoneticPr fontId="14"/>
  </si>
  <si>
    <t xml:space="preserve"> 有磯西公園</t>
  </si>
  <si>
    <t>高岡市大野</t>
  </si>
  <si>
    <t xml:space="preserve">面　積
(㎡) </t>
  </si>
  <si>
    <t>風致公園</t>
  </si>
  <si>
    <t>高岡市二塚字星丸</t>
  </si>
  <si>
    <t xml:space="preserve"> 八塚第１小公園</t>
  </si>
  <si>
    <t xml:space="preserve">  太閤山高岡線</t>
    <rPh sb="2" eb="4">
      <t>タイコウ</t>
    </rPh>
    <rPh sb="4" eb="5">
      <t>ヤマ</t>
    </rPh>
    <rPh sb="5" eb="6">
      <t>タカ</t>
    </rPh>
    <rPh sb="6" eb="7">
      <t>オカ</t>
    </rPh>
    <rPh sb="7" eb="8">
      <t>セン</t>
    </rPh>
    <phoneticPr fontId="14"/>
  </si>
  <si>
    <t xml:space="preserve"> 住吉台第１公園</t>
  </si>
  <si>
    <t xml:space="preserve">  富山新港南部線</t>
    <rPh sb="2" eb="4">
      <t>トヤマ</t>
    </rPh>
    <rPh sb="4" eb="6">
      <t>シンコウ</t>
    </rPh>
    <rPh sb="6" eb="8">
      <t>ナンブ</t>
    </rPh>
    <rPh sb="8" eb="9">
      <t>セン</t>
    </rPh>
    <phoneticPr fontId="14"/>
  </si>
  <si>
    <t xml:space="preserve"> 藤井右門公園</t>
    <rPh sb="1" eb="3">
      <t>フジイ</t>
    </rPh>
    <rPh sb="3" eb="4">
      <t>ミギ</t>
    </rPh>
    <rPh sb="4" eb="5">
      <t>モン</t>
    </rPh>
    <rPh sb="5" eb="7">
      <t>コウエン</t>
    </rPh>
    <phoneticPr fontId="3"/>
  </si>
  <si>
    <t>射水市中村</t>
  </si>
  <si>
    <t xml:space="preserve">  駅 前 線</t>
    <rPh sb="2" eb="3">
      <t>エキ</t>
    </rPh>
    <rPh sb="4" eb="5">
      <t>マエ</t>
    </rPh>
    <rPh sb="6" eb="7">
      <t>セン</t>
    </rPh>
    <phoneticPr fontId="14"/>
  </si>
  <si>
    <t xml:space="preserve">  新湊漁港中曽根線</t>
    <rPh sb="2" eb="4">
      <t>シンミナト</t>
    </rPh>
    <rPh sb="4" eb="6">
      <t>ギョコウ</t>
    </rPh>
    <rPh sb="6" eb="9">
      <t>ナカソネ</t>
    </rPh>
    <rPh sb="9" eb="10">
      <t>セン</t>
    </rPh>
    <phoneticPr fontId="14"/>
  </si>
  <si>
    <t>高岡市四屋</t>
  </si>
  <si>
    <t xml:space="preserve">  富山高岡８号バイパス線</t>
  </si>
  <si>
    <t xml:space="preserve"> 海老江緑地</t>
  </si>
  <si>
    <t>射水市上野字地久</t>
    <rPh sb="0" eb="2">
      <t>イミズ</t>
    </rPh>
    <rPh sb="2" eb="3">
      <t>シ</t>
    </rPh>
    <phoneticPr fontId="3"/>
  </si>
  <si>
    <t>防火地域</t>
  </si>
  <si>
    <t>高岡市石丸字北野</t>
  </si>
  <si>
    <t>管内延長</t>
    <rPh sb="0" eb="2">
      <t>カンナイ</t>
    </rPh>
    <rPh sb="2" eb="4">
      <t>エンチョウ</t>
    </rPh>
    <phoneticPr fontId="3"/>
  </si>
  <si>
    <t>港町</t>
  </si>
  <si>
    <t>告示番号</t>
  </si>
  <si>
    <t xml:space="preserve"> 寿公園</t>
  </si>
  <si>
    <t>最終決定年月日</t>
    <rPh sb="0" eb="2">
      <t>サイシュウ</t>
    </rPh>
    <rPh sb="2" eb="4">
      <t>ケッテイ</t>
    </rPh>
    <rPh sb="4" eb="7">
      <t>ネンガッピ</t>
    </rPh>
    <phoneticPr fontId="3"/>
  </si>
  <si>
    <t>計画延長(ｍ)</t>
    <rPh sb="0" eb="2">
      <t>ケイカク</t>
    </rPh>
    <rPh sb="2" eb="4">
      <t>エンチョウ</t>
    </rPh>
    <phoneticPr fontId="3"/>
  </si>
  <si>
    <t>区 分</t>
  </si>
  <si>
    <t>幅員</t>
    <rPh sb="0" eb="1">
      <t>ハバ</t>
    </rPh>
    <rPh sb="1" eb="2">
      <t>イン</t>
    </rPh>
    <phoneticPr fontId="3"/>
  </si>
  <si>
    <t>起  点</t>
    <rPh sb="0" eb="1">
      <t>キ</t>
    </rPh>
    <rPh sb="3" eb="4">
      <t>テン</t>
    </rPh>
    <phoneticPr fontId="3"/>
  </si>
  <si>
    <r>
      <t>49</t>
    </r>
    <r>
      <rPr>
        <b/>
        <sz val="14"/>
        <rFont val="ＭＳ 明朝"/>
        <family val="1"/>
        <charset val="128"/>
      </rPr>
      <t>　都市計画道路状況</t>
    </r>
  </si>
  <si>
    <t xml:space="preserve"> ほたる野公園</t>
  </si>
  <si>
    <t xml:space="preserve"> きのこ公園</t>
  </si>
  <si>
    <t>下</t>
  </si>
  <si>
    <t>準防火
地　域</t>
  </si>
  <si>
    <t>都市緑地</t>
  </si>
  <si>
    <t>防　火
地　域</t>
  </si>
  <si>
    <t>工業専
用地域</t>
  </si>
  <si>
    <t>準工業
地　域</t>
  </si>
  <si>
    <t xml:space="preserve"> 海王町21番地</t>
  </si>
  <si>
    <t>商　業
地　域</t>
  </si>
  <si>
    <t>近隣商
業地域</t>
  </si>
  <si>
    <t xml:space="preserve"> 小島第３小公園</t>
  </si>
  <si>
    <t xml:space="preserve"> 新開発第３小公園</t>
  </si>
  <si>
    <t xml:space="preserve"> 小林第１公園</t>
  </si>
  <si>
    <t>八幡</t>
  </si>
  <si>
    <t>準住居
地　域</t>
  </si>
  <si>
    <t xml:space="preserve">番　　　号 </t>
  </si>
  <si>
    <t>第 １ 種
住居地域</t>
  </si>
  <si>
    <t>面　積
(㎡)</t>
  </si>
  <si>
    <t>第２種中
高層住居
専用地域</t>
  </si>
  <si>
    <t xml:space="preserve"> 桜台第１公園</t>
  </si>
  <si>
    <t>第１種中
高層住居
専用地域</t>
  </si>
  <si>
    <t>第 ２ 種
低層住居
専用地域</t>
  </si>
  <si>
    <t xml:space="preserve">用　　途　　地　　域 </t>
  </si>
  <si>
    <t>昭和46年度</t>
  </si>
  <si>
    <t>市街化
区　域</t>
  </si>
  <si>
    <t xml:space="preserve"> 足洗潟公園</t>
  </si>
  <si>
    <t xml:space="preserve"> 鉄筋コンクリート造５階建(中層耐火)</t>
  </si>
  <si>
    <t>市街化
調　整
区　域</t>
  </si>
  <si>
    <t xml:space="preserve"> 太閤山第１号緑地</t>
  </si>
  <si>
    <t>新湊地区</t>
  </si>
  <si>
    <t xml:space="preserve">区　分 </t>
  </si>
  <si>
    <t xml:space="preserve"> 立町公園</t>
  </si>
  <si>
    <t>資料：建築住宅課</t>
    <rPh sb="0" eb="2">
      <t>シリョウ</t>
    </rPh>
    <rPh sb="3" eb="5">
      <t>ケンチク</t>
    </rPh>
    <rPh sb="5" eb="7">
      <t>ジュウタク</t>
    </rPh>
    <rPh sb="7" eb="8">
      <t>カ</t>
    </rPh>
    <phoneticPr fontId="3"/>
  </si>
  <si>
    <t>各年度末現在（単位：ha）</t>
    <rPh sb="7" eb="9">
      <t>タンイ</t>
    </rPh>
    <phoneticPr fontId="3"/>
  </si>
  <si>
    <r>
      <t>50</t>
    </r>
    <r>
      <rPr>
        <b/>
        <sz val="14"/>
        <rFont val="ＭＳ 明朝"/>
        <family val="1"/>
        <charset val="128"/>
      </rPr>
      <t>　都市計画区域の地域別面積</t>
    </r>
  </si>
  <si>
    <t>資料：用地課</t>
    <rPh sb="0" eb="2">
      <t>シリョウ</t>
    </rPh>
    <rPh sb="3" eb="5">
      <t>ヨウチ</t>
    </rPh>
    <rPh sb="5" eb="6">
      <t>カ</t>
    </rPh>
    <phoneticPr fontId="3"/>
  </si>
  <si>
    <t>地籍調査済</t>
  </si>
  <si>
    <t>調査進捗率</t>
    <rPh sb="0" eb="1">
      <t>チョウ</t>
    </rPh>
    <rPh sb="1" eb="2">
      <t>サ</t>
    </rPh>
    <phoneticPr fontId="15"/>
  </si>
  <si>
    <t>既調査面積</t>
    <rPh sb="0" eb="1">
      <t>キ</t>
    </rPh>
    <rPh sb="1" eb="3">
      <t>チョウサ</t>
    </rPh>
    <phoneticPr fontId="15"/>
  </si>
  <si>
    <t xml:space="preserve"> 右岸緑地</t>
  </si>
  <si>
    <t>総　数</t>
  </si>
  <si>
    <t xml:space="preserve"> 八幡町二丁目12番26号</t>
    <rPh sb="4" eb="5">
      <t>ニ</t>
    </rPh>
    <phoneticPr fontId="3"/>
  </si>
  <si>
    <t>調査対象面積</t>
    <rPh sb="0" eb="2">
      <t>チョウサ</t>
    </rPh>
    <rPh sb="2" eb="4">
      <t>タイショウ</t>
    </rPh>
    <phoneticPr fontId="15"/>
  </si>
  <si>
    <t>調査除外面積
（公有水面等）</t>
    <rPh sb="0" eb="2">
      <t>チョウサ</t>
    </rPh>
    <rPh sb="2" eb="4">
      <t>ジョガイ</t>
    </rPh>
    <phoneticPr fontId="15"/>
  </si>
  <si>
    <t>２９箇所</t>
  </si>
  <si>
    <t xml:space="preserve"> 新湊中部公園 (旧中部公園)</t>
  </si>
  <si>
    <t>全面積</t>
    <rPh sb="0" eb="1">
      <t>ゼン</t>
    </rPh>
    <rPh sb="1" eb="3">
      <t>メンセキ</t>
    </rPh>
    <phoneticPr fontId="15"/>
  </si>
  <si>
    <t xml:space="preserve"> 新堀川緑地</t>
  </si>
  <si>
    <r>
      <t>51</t>
    </r>
    <r>
      <rPr>
        <b/>
        <sz val="14"/>
        <rFont val="ＭＳ 明朝"/>
        <family val="1"/>
        <charset val="128"/>
      </rPr>
      <t>　地籍調査進捗率一覧</t>
    </r>
  </si>
  <si>
    <t xml:space="preserve"> 天池公園</t>
  </si>
  <si>
    <t>合 計</t>
  </si>
  <si>
    <t xml:space="preserve"> 堀岡緑地</t>
  </si>
  <si>
    <t>面積</t>
  </si>
  <si>
    <t>建設年度</t>
    <rPh sb="0" eb="2">
      <t>ケンセツ</t>
    </rPh>
    <phoneticPr fontId="3"/>
  </si>
  <si>
    <t xml:space="preserve"> 木造平屋建・木造２階建</t>
    <rPh sb="1" eb="3">
      <t>モクゾウ</t>
    </rPh>
    <rPh sb="3" eb="5">
      <t>ヒラヤ</t>
    </rPh>
    <rPh sb="5" eb="6">
      <t>ダ</t>
    </rPh>
    <phoneticPr fontId="3"/>
  </si>
  <si>
    <t xml:space="preserve"> 大島南部公園</t>
  </si>
  <si>
    <t>昭和58年度</t>
  </si>
  <si>
    <t xml:space="preserve"> 加茂中部205番地44</t>
  </si>
  <si>
    <t>赤井</t>
  </si>
  <si>
    <t xml:space="preserve"> 作道第１緑地</t>
  </si>
  <si>
    <t>平成15年度</t>
  </si>
  <si>
    <t xml:space="preserve"> 赤井35番地</t>
  </si>
  <si>
    <t>大島</t>
  </si>
  <si>
    <t xml:space="preserve"> 県民公園太閤山ランド</t>
  </si>
  <si>
    <t xml:space="preserve"> 草岡西公園</t>
  </si>
  <si>
    <t>立町</t>
  </si>
  <si>
    <t xml:space="preserve"> 片口西公園</t>
  </si>
  <si>
    <t>新湊</t>
  </si>
  <si>
    <t>特定公共
賃貸住宅</t>
  </si>
  <si>
    <t xml:space="preserve"> 神楽町公園</t>
  </si>
  <si>
    <t>緑 道</t>
  </si>
  <si>
    <t xml:space="preserve"> 木造平屋建</t>
  </si>
  <si>
    <t>昭和48年度</t>
  </si>
  <si>
    <t xml:space="preserve"> 木造平屋建・木造２階建</t>
  </si>
  <si>
    <t xml:space="preserve"> 東太閤山大通り公園</t>
  </si>
  <si>
    <t>平成10年度</t>
  </si>
  <si>
    <t>中村</t>
  </si>
  <si>
    <t xml:space="preserve"> 木造２階建</t>
  </si>
  <si>
    <t xml:space="preserve"> 稲積北公園</t>
  </si>
  <si>
    <t xml:space="preserve"> 二口2578番地</t>
  </si>
  <si>
    <t xml:space="preserve"> 鉄筋コンクリート造７階建(高層耐火)</t>
  </si>
  <si>
    <t>３号棟</t>
  </si>
  <si>
    <t>２号棟</t>
  </si>
  <si>
    <t xml:space="preserve"> 赤坂公園</t>
  </si>
  <si>
    <t xml:space="preserve"> 鉄筋コンクリート造３階建(中層耐火)</t>
  </si>
  <si>
    <t xml:space="preserve"> 高場西公園</t>
  </si>
  <si>
    <t xml:space="preserve"> 上条団地北公園</t>
  </si>
  <si>
    <t>１号棟</t>
  </si>
  <si>
    <t xml:space="preserve"> 土田第１小公園</t>
  </si>
  <si>
    <t xml:space="preserve"> 鉄筋コンクリート造４階建(中層耐火)</t>
  </si>
  <si>
    <t xml:space="preserve"> 中央児童公園</t>
  </si>
  <si>
    <t xml:space="preserve"> 本江北379番地</t>
  </si>
  <si>
    <t>平成７年度</t>
  </si>
  <si>
    <t>本江</t>
  </si>
  <si>
    <t>平成５年度</t>
  </si>
  <si>
    <t xml:space="preserve"> すべり台公園</t>
  </si>
  <si>
    <t xml:space="preserve"> 殿村83番地</t>
  </si>
  <si>
    <t>平成４年度</t>
  </si>
  <si>
    <t>殿村</t>
  </si>
  <si>
    <t xml:space="preserve"> 庄西町一丁目３番20号</t>
    <rPh sb="4" eb="5">
      <t>イチ</t>
    </rPh>
    <phoneticPr fontId="3"/>
  </si>
  <si>
    <t>昭和61年度</t>
  </si>
  <si>
    <t>庄西</t>
  </si>
  <si>
    <t>昭和51年度</t>
  </si>
  <si>
    <t xml:space="preserve"> 庄川本町13番11号</t>
  </si>
  <si>
    <t xml:space="preserve"> 八幡町二丁目12番38号</t>
    <rPh sb="4" eb="5">
      <t>ニ</t>
    </rPh>
    <phoneticPr fontId="3"/>
  </si>
  <si>
    <t>昭和50年度</t>
  </si>
  <si>
    <t>令和３年度</t>
    <rPh sb="0" eb="2">
      <t>レイワ</t>
    </rPh>
    <phoneticPr fontId="3"/>
  </si>
  <si>
    <t>庄川本町</t>
  </si>
  <si>
    <t>新湊</t>
    <rPh sb="0" eb="2">
      <t>シンミナト</t>
    </rPh>
    <phoneticPr fontId="3"/>
  </si>
  <si>
    <t>市営住宅</t>
    <rPh sb="0" eb="2">
      <t>シエイ</t>
    </rPh>
    <rPh sb="2" eb="4">
      <t>ジュウタク</t>
    </rPh>
    <phoneticPr fontId="3"/>
  </si>
  <si>
    <t>入居率</t>
  </si>
  <si>
    <t>令和４年度</t>
    <rPh sb="0" eb="2">
      <t>レイワ</t>
    </rPh>
    <rPh sb="3" eb="5">
      <t>ネンド</t>
    </rPh>
    <phoneticPr fontId="15"/>
  </si>
  <si>
    <t>入居世帯</t>
  </si>
  <si>
    <t>管理戸数</t>
  </si>
  <si>
    <t xml:space="preserve"> 片口南公園</t>
  </si>
  <si>
    <t>建設年度</t>
    <rPh sb="1" eb="2">
      <t>セツ</t>
    </rPh>
    <phoneticPr fontId="3"/>
  </si>
  <si>
    <t xml:space="preserve"> 田町緑地</t>
  </si>
  <si>
    <t>施設名称</t>
    <rPh sb="0" eb="2">
      <t>シセツ</t>
    </rPh>
    <rPh sb="2" eb="4">
      <t>メイショウ</t>
    </rPh>
    <phoneticPr fontId="3"/>
  </si>
  <si>
    <t>団地名</t>
  </si>
  <si>
    <t xml:space="preserve"> 針原２号公園</t>
  </si>
  <si>
    <t>所 在 地</t>
  </si>
  <si>
    <t>公園の種類</t>
  </si>
  <si>
    <t>地 域</t>
  </si>
  <si>
    <r>
      <t>52</t>
    </r>
    <r>
      <rPr>
        <b/>
        <sz val="14"/>
        <rFont val="ＭＳ 明朝"/>
        <family val="1"/>
        <charset val="128"/>
      </rPr>
      <t>　公営住宅の現況</t>
    </r>
  </si>
  <si>
    <t>注）民間建物を市が借り上げ、提供している。</t>
    <rPh sb="0" eb="1">
      <t>チュウ</t>
    </rPh>
    <rPh sb="2" eb="4">
      <t>ミンカン</t>
    </rPh>
    <rPh sb="4" eb="6">
      <t>タテモノ</t>
    </rPh>
    <rPh sb="7" eb="8">
      <t>シ</t>
    </rPh>
    <rPh sb="9" eb="10">
      <t>カ</t>
    </rPh>
    <rPh sb="11" eb="12">
      <t>ア</t>
    </rPh>
    <rPh sb="14" eb="16">
      <t>テイキョウ</t>
    </rPh>
    <phoneticPr fontId="3"/>
  </si>
  <si>
    <t>平成27年度</t>
  </si>
  <si>
    <t>ラ・メール放生津</t>
    <rPh sb="5" eb="6">
      <t>ホウ</t>
    </rPh>
    <rPh sb="6" eb="7">
      <t>ショウ</t>
    </rPh>
    <rPh sb="7" eb="8">
      <t>ツ</t>
    </rPh>
    <phoneticPr fontId="3"/>
  </si>
  <si>
    <t xml:space="preserve"> 放生津町3番15号</t>
    <rPh sb="1" eb="2">
      <t>ホウ</t>
    </rPh>
    <rPh sb="2" eb="3">
      <t>ショウ</t>
    </rPh>
    <rPh sb="3" eb="4">
      <t>ツ</t>
    </rPh>
    <phoneticPr fontId="3"/>
  </si>
  <si>
    <t>都市再生住宅</t>
    <rPh sb="0" eb="2">
      <t>トシ</t>
    </rPh>
    <rPh sb="2" eb="4">
      <t>サイセイ</t>
    </rPh>
    <phoneticPr fontId="3"/>
  </si>
  <si>
    <t>平成25年度</t>
  </si>
  <si>
    <t>リアン放生津</t>
    <rPh sb="3" eb="4">
      <t>ホウ</t>
    </rPh>
    <rPh sb="4" eb="5">
      <t>ショウ</t>
    </rPh>
    <rPh sb="5" eb="6">
      <t>ツ</t>
    </rPh>
    <phoneticPr fontId="3"/>
  </si>
  <si>
    <t>令和２年度</t>
    <rPh sb="0" eb="2">
      <t>レイワ</t>
    </rPh>
    <phoneticPr fontId="3"/>
  </si>
  <si>
    <t xml:space="preserve"> 高場公園</t>
  </si>
  <si>
    <t>工 場</t>
  </si>
  <si>
    <t>令和６年度末現在（単位：箇所、ｍ）</t>
    <rPh sb="0" eb="2">
      <t>レイワ</t>
    </rPh>
    <rPh sb="6" eb="8">
      <t>ゲンザイ</t>
    </rPh>
    <rPh sb="9" eb="11">
      <t>タンイ</t>
    </rPh>
    <rPh sb="12" eb="14">
      <t>カショ</t>
    </rPh>
    <phoneticPr fontId="3"/>
  </si>
  <si>
    <t>併用住宅</t>
  </si>
  <si>
    <t>各年度末現在(単位：件、㎡)</t>
    <rPh sb="0" eb="4">
      <t>カクネンドマツ</t>
    </rPh>
    <rPh sb="4" eb="6">
      <t>ゲンザイ</t>
    </rPh>
    <rPh sb="10" eb="11">
      <t>ケン</t>
    </rPh>
    <phoneticPr fontId="3"/>
  </si>
  <si>
    <t>－</t>
  </si>
  <si>
    <t xml:space="preserve"> 二の丸緑地</t>
  </si>
  <si>
    <t xml:space="preserve"> 囲山公園</t>
  </si>
  <si>
    <r>
      <t>54</t>
    </r>
    <r>
      <rPr>
        <b/>
        <sz val="14"/>
        <rFont val="ＭＳ 明朝"/>
        <family val="1"/>
        <charset val="128"/>
      </rPr>
      <t>　用途別の建築確認申請数</t>
    </r>
  </si>
  <si>
    <t>歴史公園</t>
  </si>
  <si>
    <t xml:space="preserve">　　２　県が管理している県民公園新港の森、県民公園太閤山ランドを含む。 </t>
  </si>
  <si>
    <t>令和５年度</t>
    <rPh sb="0" eb="2">
      <t>レイワ</t>
    </rPh>
    <rPh sb="3" eb="5">
      <t>ネンド</t>
    </rPh>
    <phoneticPr fontId="15"/>
  </si>
  <si>
    <t>箇所数</t>
  </si>
  <si>
    <t>緩衝緑地</t>
  </si>
  <si>
    <t>広域公園</t>
  </si>
  <si>
    <t>令和６年度</t>
    <rPh sb="0" eb="2">
      <t>レイワ</t>
    </rPh>
    <rPh sb="3" eb="5">
      <t>ネンド</t>
    </rPh>
    <phoneticPr fontId="15"/>
  </si>
  <si>
    <t xml:space="preserve"> 庄川左岸緑地</t>
  </si>
  <si>
    <t xml:space="preserve"> 高島公園</t>
  </si>
  <si>
    <t>近隣公園</t>
  </si>
  <si>
    <r>
      <t>55</t>
    </r>
    <r>
      <rPr>
        <b/>
        <sz val="14"/>
        <rFont val="ＭＳ 明朝"/>
        <family val="1"/>
        <charset val="128"/>
      </rPr>
      <t>　公園・緑地の状況</t>
    </r>
  </si>
  <si>
    <t xml:space="preserve"> 若杉台公園</t>
  </si>
  <si>
    <t xml:space="preserve"> 北の社公園</t>
  </si>
  <si>
    <t>街　区　公　園</t>
  </si>
  <si>
    <t xml:space="preserve"> 兜山公園</t>
  </si>
  <si>
    <t xml:space="preserve"> 一条西公園</t>
  </si>
  <si>
    <t xml:space="preserve"> 奈呉の江西公園</t>
  </si>
  <si>
    <t xml:space="preserve"> 下村三箇公園</t>
  </si>
  <si>
    <t xml:space="preserve"> 東明東公園</t>
  </si>
  <si>
    <t xml:space="preserve"> みどり台公園</t>
  </si>
  <si>
    <t>令和7年3月31日現在</t>
    <rPh sb="0" eb="2">
      <t>レイワ</t>
    </rPh>
    <phoneticPr fontId="3"/>
  </si>
  <si>
    <t xml:space="preserve"> 一条東公園</t>
  </si>
  <si>
    <t xml:space="preserve"> 加茂東部公園</t>
  </si>
  <si>
    <t xml:space="preserve"> 東明西公園</t>
  </si>
  <si>
    <t xml:space="preserve"> 桜台第２公園</t>
  </si>
  <si>
    <t xml:space="preserve"> 東太閤山中央公園</t>
  </si>
  <si>
    <t xml:space="preserve"> 浜開公園 (交通公園)</t>
  </si>
  <si>
    <t xml:space="preserve"> 東太閤山スポーツ公園</t>
  </si>
  <si>
    <t xml:space="preserve"> 小島ポケットパーク</t>
  </si>
  <si>
    <t xml:space="preserve"> 八幡公園</t>
  </si>
  <si>
    <t xml:space="preserve"> 新開発第４小公園</t>
  </si>
  <si>
    <t xml:space="preserve"> 六渡寺公園</t>
  </si>
  <si>
    <t xml:space="preserve"> 新開発第２小公園</t>
  </si>
  <si>
    <t xml:space="preserve"> 八塚第２小公園</t>
  </si>
  <si>
    <t xml:space="preserve"> 加茂緑地</t>
  </si>
  <si>
    <t xml:space="preserve"> 若草公園</t>
  </si>
  <si>
    <t xml:space="preserve"> 荒間公園</t>
  </si>
  <si>
    <t xml:space="preserve"> ふれあい公園</t>
  </si>
  <si>
    <t xml:space="preserve"> 小島第５小公園</t>
  </si>
  <si>
    <t xml:space="preserve"> ひまわり公園</t>
  </si>
  <si>
    <t xml:space="preserve"> 緑町公園 (交通公園)</t>
    <rPh sb="1" eb="3">
      <t>ミドリマチ</t>
    </rPh>
    <phoneticPr fontId="3"/>
  </si>
  <si>
    <t xml:space="preserve">３１箇所 </t>
  </si>
  <si>
    <t xml:space="preserve"> 和田川リンリン公園</t>
  </si>
  <si>
    <t xml:space="preserve"> 小島第４小公園</t>
  </si>
  <si>
    <t xml:space="preserve"> 堀岡公園</t>
  </si>
  <si>
    <t xml:space="preserve"> 久々江公園</t>
  </si>
  <si>
    <t xml:space="preserve"> 新富町第１小公園</t>
  </si>
  <si>
    <t xml:space="preserve"> 日の宮公園</t>
  </si>
  <si>
    <t xml:space="preserve"> 笹山公園</t>
  </si>
  <si>
    <t xml:space="preserve"> 作道西公園</t>
  </si>
  <si>
    <t xml:space="preserve"> 新開発第１小公園</t>
  </si>
  <si>
    <t xml:space="preserve"> 黒河公園</t>
  </si>
  <si>
    <t xml:space="preserve"> 二の井公園</t>
  </si>
  <si>
    <t xml:space="preserve"> 八講公園</t>
  </si>
  <si>
    <t xml:space="preserve"> 緑ヶ丘南公園</t>
  </si>
  <si>
    <t xml:space="preserve"> 片口東公園</t>
  </si>
  <si>
    <t xml:space="preserve"> 太閤山公園</t>
  </si>
  <si>
    <t xml:space="preserve"> 倉垣小杉公園</t>
  </si>
  <si>
    <t xml:space="preserve"> 緑ヶ丘北公園</t>
  </si>
  <si>
    <t>令和８年１月１日現在(単位：戸、世帯、％)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コ</t>
    </rPh>
    <rPh sb="16" eb="18">
      <t>セタイ</t>
    </rPh>
    <phoneticPr fontId="3"/>
  </si>
  <si>
    <t xml:space="preserve"> 桜町公園</t>
  </si>
  <si>
    <t xml:space="preserve"> 七美西公園</t>
  </si>
  <si>
    <t xml:space="preserve"> 中野公園</t>
  </si>
  <si>
    <t>大島地区</t>
  </si>
  <si>
    <t>大門地区</t>
  </si>
  <si>
    <r>
      <t>56</t>
    </r>
    <r>
      <rPr>
        <b/>
        <sz val="14"/>
        <rFont val="ＭＳ 明朝"/>
        <family val="1"/>
        <charset val="128"/>
      </rPr>
      <t>　射水市都市公園一覧</t>
    </r>
  </si>
  <si>
    <t>１箇所</t>
  </si>
  <si>
    <t xml:space="preserve"> 歌の森運動公園</t>
  </si>
  <si>
    <t xml:space="preserve">１箇所 </t>
  </si>
  <si>
    <t xml:space="preserve"> 太閤山第６号緑地</t>
  </si>
  <si>
    <t xml:space="preserve"> 大島中央公園 </t>
  </si>
  <si>
    <t>３箇所</t>
  </si>
  <si>
    <t>５箇所</t>
  </si>
  <si>
    <t>フラワーパーク沖塚原</t>
    <rPh sb="7" eb="10">
      <t>オキツカハラ</t>
    </rPh>
    <phoneticPr fontId="3"/>
  </si>
  <si>
    <t xml:space="preserve"> 有磯東公園</t>
  </si>
  <si>
    <t xml:space="preserve"> 薬勝寺池南公園</t>
  </si>
  <si>
    <t xml:space="preserve"> 新堀東公園</t>
  </si>
  <si>
    <t xml:space="preserve"> 大開公園</t>
  </si>
  <si>
    <t xml:space="preserve"> グリーンパークだいもん</t>
  </si>
  <si>
    <t xml:space="preserve"> 三日曽根公園</t>
  </si>
  <si>
    <t>２７箇所</t>
  </si>
  <si>
    <t>４５箇所</t>
  </si>
  <si>
    <t xml:space="preserve"> かもめ台西公園</t>
  </si>
  <si>
    <t xml:space="preserve"> 高木農村公園</t>
  </si>
  <si>
    <t xml:space="preserve"> 高場新町公園</t>
  </si>
  <si>
    <t xml:space="preserve"> 足洗新町公園</t>
  </si>
  <si>
    <t xml:space="preserve"> 針山農村公園</t>
  </si>
  <si>
    <t xml:space="preserve"> 山王町公園</t>
  </si>
  <si>
    <t xml:space="preserve"> 新片町五丁目公園</t>
  </si>
  <si>
    <t xml:space="preserve"> 七美二丁目公園</t>
  </si>
  <si>
    <t xml:space="preserve"> 新堀西公園</t>
  </si>
  <si>
    <t>４４箇所</t>
  </si>
  <si>
    <t>総数</t>
  </si>
  <si>
    <t xml:space="preserve"> 作道第２緑地</t>
  </si>
  <si>
    <t xml:space="preserve"> いさりび緑道</t>
  </si>
  <si>
    <t>９箇所</t>
  </si>
  <si>
    <t xml:space="preserve"> 内川緑地</t>
  </si>
  <si>
    <t xml:space="preserve"> 太閤山第４号緑地</t>
  </si>
  <si>
    <t xml:space="preserve"> 太閤山第２号緑地</t>
  </si>
  <si>
    <t>都　市　緑　地</t>
  </si>
  <si>
    <t xml:space="preserve"> 県民公園新港の森</t>
  </si>
  <si>
    <t xml:space="preserve">緩衝緑地 </t>
  </si>
  <si>
    <t xml:space="preserve"> 中山公園</t>
  </si>
  <si>
    <t xml:space="preserve"> 薬勝寺池公園</t>
  </si>
  <si>
    <t>令和５年度</t>
    <rPh sb="0" eb="2">
      <t>レイワ</t>
    </rPh>
    <rPh sb="3" eb="5">
      <t>ネンド</t>
    </rPh>
    <phoneticPr fontId="3"/>
  </si>
  <si>
    <t>令和５年度</t>
    <rPh sb="0" eb="2">
      <t>レイワ</t>
    </rPh>
    <rPh sb="4" eb="5">
      <t>ガンネン</t>
    </rPh>
    <phoneticPr fontId="3"/>
  </si>
  <si>
    <t>令和２年度</t>
    <rPh sb="0" eb="2">
      <t>レイワ</t>
    </rPh>
    <rPh sb="4" eb="5">
      <t>ド</t>
    </rPh>
    <phoneticPr fontId="3"/>
  </si>
  <si>
    <t>令和５年度</t>
    <rPh sb="0" eb="2">
      <t>レイワ</t>
    </rPh>
    <rPh sb="4" eb="5">
      <t>ド</t>
    </rPh>
    <phoneticPr fontId="3"/>
  </si>
  <si>
    <t>令和６年度</t>
    <rPh sb="0" eb="2">
      <t>レイワ</t>
    </rPh>
    <rPh sb="4" eb="5">
      <t>ガンネン</t>
    </rPh>
    <phoneticPr fontId="3"/>
  </si>
  <si>
    <t>本開発公園</t>
    <rPh sb="0" eb="3">
      <t>ホンカイホツ</t>
    </rPh>
    <rPh sb="3" eb="5">
      <t>コウエン</t>
    </rPh>
    <phoneticPr fontId="3"/>
  </si>
  <si>
    <t>令和８年１月１日現在(単位：戸、世帯、％)</t>
    <rPh sb="0" eb="2">
      <t>レイワ</t>
    </rPh>
    <rPh sb="3" eb="4">
      <t>ネン</t>
    </rPh>
    <rPh sb="4" eb="5">
      <t>ニチ</t>
    </rPh>
    <rPh sb="5" eb="7">
      <t>ゲンザイ</t>
    </rPh>
    <rPh sb="8" eb="10">
      <t>タンイ</t>
    </rPh>
    <rPh sb="11" eb="12">
      <t>コ</t>
    </rPh>
    <rPh sb="13" eb="15">
      <t>セタイ</t>
    </rPh>
    <phoneticPr fontId="3"/>
  </si>
  <si>
    <t>資料：富山県建築住宅課</t>
    <rPh sb="0" eb="2">
      <t>シリョウ</t>
    </rPh>
    <rPh sb="3" eb="6">
      <t>トヤマケン</t>
    </rPh>
    <rPh sb="6" eb="8">
      <t>ケンチク</t>
    </rPh>
    <rPh sb="8" eb="10">
      <t>ジュウタク</t>
    </rPh>
    <rPh sb="10" eb="11">
      <t>カ</t>
    </rPh>
    <phoneticPr fontId="18"/>
  </si>
  <si>
    <t>計</t>
    <rPh sb="0" eb="1">
      <t>ケイ</t>
    </rPh>
    <phoneticPr fontId="18"/>
  </si>
  <si>
    <t xml:space="preserve"> 鉄筋コンクリート造４階建（中層耐火）</t>
    <rPh sb="1" eb="3">
      <t>テッキン</t>
    </rPh>
    <rPh sb="9" eb="10">
      <t>ゾウ</t>
    </rPh>
    <rPh sb="11" eb="13">
      <t>カイダ</t>
    </rPh>
    <rPh sb="14" eb="18">
      <t>チュウソウタイカ</t>
    </rPh>
    <phoneticPr fontId="18"/>
  </si>
  <si>
    <t>S43</t>
    <phoneticPr fontId="18"/>
  </si>
  <si>
    <t xml:space="preserve"> 太閤山39号棟</t>
    <rPh sb="1" eb="4">
      <t>タイコウヤマ</t>
    </rPh>
    <rPh sb="6" eb="8">
      <t>ゴウトウ</t>
    </rPh>
    <phoneticPr fontId="18"/>
  </si>
  <si>
    <t>太閤山</t>
    <rPh sb="0" eb="3">
      <t>タイコウヤマ</t>
    </rPh>
    <phoneticPr fontId="18"/>
  </si>
  <si>
    <t xml:space="preserve"> 鉄筋コンクリート造５階建（中層耐火）</t>
    <rPh sb="1" eb="3">
      <t>テッキン</t>
    </rPh>
    <rPh sb="9" eb="10">
      <t>ゾウ</t>
    </rPh>
    <rPh sb="11" eb="13">
      <t>カイダ</t>
    </rPh>
    <rPh sb="14" eb="18">
      <t>チュウソウタイカ</t>
    </rPh>
    <phoneticPr fontId="18"/>
  </si>
  <si>
    <t>H14</t>
    <phoneticPr fontId="18"/>
  </si>
  <si>
    <t xml:space="preserve"> 太閤山東3号棟</t>
    <rPh sb="1" eb="4">
      <t>タイコウヤマ</t>
    </rPh>
    <rPh sb="4" eb="5">
      <t>ヒガシ</t>
    </rPh>
    <rPh sb="6" eb="8">
      <t>ゴウトウ</t>
    </rPh>
    <phoneticPr fontId="18"/>
  </si>
  <si>
    <t>池多</t>
    <rPh sb="0" eb="2">
      <t>イケダ</t>
    </rPh>
    <phoneticPr fontId="18"/>
  </si>
  <si>
    <t xml:space="preserve"> 太閤山38号棟</t>
    <rPh sb="1" eb="4">
      <t>タイコウヤマ</t>
    </rPh>
    <rPh sb="6" eb="8">
      <t>ゴウトウ</t>
    </rPh>
    <phoneticPr fontId="18"/>
  </si>
  <si>
    <t>H13</t>
    <phoneticPr fontId="18"/>
  </si>
  <si>
    <t xml:space="preserve"> 太閤山東2号棟</t>
    <rPh sb="1" eb="4">
      <t>タイコウヤマ</t>
    </rPh>
    <rPh sb="4" eb="5">
      <t>ヒガシ</t>
    </rPh>
    <rPh sb="6" eb="8">
      <t>ゴウトウ</t>
    </rPh>
    <phoneticPr fontId="18"/>
  </si>
  <si>
    <t xml:space="preserve"> 太閤山37号棟</t>
    <rPh sb="1" eb="4">
      <t>タイコウヤマ</t>
    </rPh>
    <rPh sb="6" eb="8">
      <t>ゴウトウ</t>
    </rPh>
    <phoneticPr fontId="18"/>
  </si>
  <si>
    <t xml:space="preserve"> 鉄筋コンクリート造６階建（中層耐火）</t>
    <rPh sb="1" eb="3">
      <t>テッキン</t>
    </rPh>
    <rPh sb="9" eb="10">
      <t>ゾウ</t>
    </rPh>
    <rPh sb="11" eb="13">
      <t>カイダ</t>
    </rPh>
    <rPh sb="14" eb="18">
      <t>チュウソウタイカ</t>
    </rPh>
    <phoneticPr fontId="18"/>
  </si>
  <si>
    <t>H12</t>
    <phoneticPr fontId="18"/>
  </si>
  <si>
    <t xml:space="preserve"> 太閤山東1号棟</t>
    <rPh sb="1" eb="4">
      <t>タイコウヤマ</t>
    </rPh>
    <rPh sb="4" eb="5">
      <t>ヒガシ</t>
    </rPh>
    <rPh sb="6" eb="8">
      <t>ゴウトウ</t>
    </rPh>
    <phoneticPr fontId="18"/>
  </si>
  <si>
    <t>太閤山東</t>
    <rPh sb="0" eb="4">
      <t>タイコウヤマヒガシ</t>
    </rPh>
    <phoneticPr fontId="18"/>
  </si>
  <si>
    <t>池多</t>
    <rPh sb="0" eb="1">
      <t>イケ</t>
    </rPh>
    <rPh sb="1" eb="2">
      <t>タ</t>
    </rPh>
    <phoneticPr fontId="18"/>
  </si>
  <si>
    <t>S44</t>
    <phoneticPr fontId="18"/>
  </si>
  <si>
    <t xml:space="preserve"> 太閤山35号棟</t>
    <rPh sb="1" eb="4">
      <t>タイコウヤマ</t>
    </rPh>
    <rPh sb="6" eb="8">
      <t>ゴウトウ</t>
    </rPh>
    <phoneticPr fontId="18"/>
  </si>
  <si>
    <t>S51</t>
    <phoneticPr fontId="18"/>
  </si>
  <si>
    <t xml:space="preserve"> 太閤山69号棟</t>
    <rPh sb="1" eb="4">
      <t>タイコウヤマ</t>
    </rPh>
    <rPh sb="6" eb="8">
      <t>ゴウトウ</t>
    </rPh>
    <phoneticPr fontId="18"/>
  </si>
  <si>
    <t>中太閤山</t>
    <rPh sb="0" eb="4">
      <t>ナカタイコウヤマ</t>
    </rPh>
    <phoneticPr fontId="18"/>
  </si>
  <si>
    <t xml:space="preserve"> 太閤山34号棟</t>
    <rPh sb="1" eb="4">
      <t>タイコウヤマ</t>
    </rPh>
    <rPh sb="6" eb="8">
      <t>ゴウトウ</t>
    </rPh>
    <phoneticPr fontId="18"/>
  </si>
  <si>
    <t>S50</t>
    <phoneticPr fontId="18"/>
  </si>
  <si>
    <t xml:space="preserve"> 太閤山68号棟</t>
    <rPh sb="1" eb="4">
      <t>タイコウヤマ</t>
    </rPh>
    <rPh sb="6" eb="8">
      <t>ゴウトウ</t>
    </rPh>
    <phoneticPr fontId="18"/>
  </si>
  <si>
    <t xml:space="preserve"> 太閤山33号棟</t>
    <rPh sb="1" eb="4">
      <t>タイコウヤマ</t>
    </rPh>
    <rPh sb="6" eb="8">
      <t>ゴウトウ</t>
    </rPh>
    <phoneticPr fontId="18"/>
  </si>
  <si>
    <t xml:space="preserve"> 太閤山67号棟</t>
    <rPh sb="1" eb="4">
      <t>タイコウヤマ</t>
    </rPh>
    <rPh sb="6" eb="8">
      <t>ゴウトウ</t>
    </rPh>
    <phoneticPr fontId="18"/>
  </si>
  <si>
    <t xml:space="preserve"> 太閤山32号棟</t>
    <rPh sb="1" eb="4">
      <t>タイコウヤマ</t>
    </rPh>
    <rPh sb="6" eb="8">
      <t>ゴウトウ</t>
    </rPh>
    <phoneticPr fontId="18"/>
  </si>
  <si>
    <t xml:space="preserve"> 太閤山66号棟</t>
    <rPh sb="1" eb="4">
      <t>タイコウヤマ</t>
    </rPh>
    <rPh sb="6" eb="8">
      <t>ゴウトウ</t>
    </rPh>
    <phoneticPr fontId="18"/>
  </si>
  <si>
    <t xml:space="preserve"> 太閤山28号棟</t>
    <rPh sb="1" eb="4">
      <t>タイコウヤマ</t>
    </rPh>
    <rPh sb="6" eb="8">
      <t>ゴウトウ</t>
    </rPh>
    <phoneticPr fontId="18"/>
  </si>
  <si>
    <t xml:space="preserve"> 太閤山65号棟</t>
    <rPh sb="1" eb="4">
      <t>タイコウヤマ</t>
    </rPh>
    <rPh sb="6" eb="8">
      <t>ゴウトウ</t>
    </rPh>
    <phoneticPr fontId="18"/>
  </si>
  <si>
    <t xml:space="preserve"> 太閤山25号棟</t>
    <rPh sb="1" eb="4">
      <t>タイコウヤマ</t>
    </rPh>
    <rPh sb="6" eb="8">
      <t>ゴウトウ</t>
    </rPh>
    <phoneticPr fontId="18"/>
  </si>
  <si>
    <t>S49</t>
    <phoneticPr fontId="18"/>
  </si>
  <si>
    <t xml:space="preserve"> 太閤山64号棟</t>
    <rPh sb="1" eb="4">
      <t>タイコウヤマ</t>
    </rPh>
    <rPh sb="6" eb="8">
      <t>ゴウトウ</t>
    </rPh>
    <phoneticPr fontId="18"/>
  </si>
  <si>
    <t xml:space="preserve"> 鉄筋コンクリート造３階建（中層耐火）</t>
    <rPh sb="1" eb="3">
      <t>テッキン</t>
    </rPh>
    <rPh sb="9" eb="10">
      <t>ゾウ</t>
    </rPh>
    <rPh sb="11" eb="13">
      <t>カイダ</t>
    </rPh>
    <rPh sb="14" eb="18">
      <t>チュウソウタイカ</t>
    </rPh>
    <phoneticPr fontId="18"/>
  </si>
  <si>
    <t>H 4</t>
    <phoneticPr fontId="18"/>
  </si>
  <si>
    <t xml:space="preserve"> 太閤山13号棟</t>
    <rPh sb="1" eb="4">
      <t>タイコウヤマ</t>
    </rPh>
    <rPh sb="6" eb="8">
      <t>ゴウトウ</t>
    </rPh>
    <phoneticPr fontId="18"/>
  </si>
  <si>
    <t xml:space="preserve"> 太閤山63号棟</t>
    <rPh sb="1" eb="4">
      <t>タイコウヤマ</t>
    </rPh>
    <rPh sb="6" eb="8">
      <t>ゴウトウ</t>
    </rPh>
    <phoneticPr fontId="18"/>
  </si>
  <si>
    <t xml:space="preserve"> 太閤山12号棟</t>
    <rPh sb="1" eb="4">
      <t>タイコウヤマ</t>
    </rPh>
    <rPh sb="6" eb="8">
      <t>ゴウトウ</t>
    </rPh>
    <phoneticPr fontId="18"/>
  </si>
  <si>
    <t xml:space="preserve"> 太閤山62号棟</t>
    <rPh sb="1" eb="4">
      <t>タイコウヤマ</t>
    </rPh>
    <rPh sb="6" eb="8">
      <t>ゴウトウ</t>
    </rPh>
    <phoneticPr fontId="18"/>
  </si>
  <si>
    <t>H 6</t>
    <phoneticPr fontId="18"/>
  </si>
  <si>
    <t xml:space="preserve"> 太閤山11号棟</t>
    <rPh sb="1" eb="4">
      <t>タイコウヤマ</t>
    </rPh>
    <rPh sb="6" eb="8">
      <t>ゴウトウ</t>
    </rPh>
    <phoneticPr fontId="18"/>
  </si>
  <si>
    <t>S48</t>
    <phoneticPr fontId="18"/>
  </si>
  <si>
    <t xml:space="preserve"> 太閤山61号棟</t>
    <rPh sb="1" eb="4">
      <t>タイコウヤマ</t>
    </rPh>
    <rPh sb="6" eb="8">
      <t>ゴウトウ</t>
    </rPh>
    <phoneticPr fontId="18"/>
  </si>
  <si>
    <t>H 3</t>
    <phoneticPr fontId="18"/>
  </si>
  <si>
    <t xml:space="preserve"> 太閤山10号棟</t>
    <rPh sb="1" eb="4">
      <t>タイコウヤマ</t>
    </rPh>
    <rPh sb="6" eb="8">
      <t>ゴウトウ</t>
    </rPh>
    <phoneticPr fontId="18"/>
  </si>
  <si>
    <t xml:space="preserve"> 太閤山60号棟</t>
    <rPh sb="1" eb="4">
      <t>タイコウヤマ</t>
    </rPh>
    <rPh sb="6" eb="8">
      <t>ゴウトウ</t>
    </rPh>
    <phoneticPr fontId="18"/>
  </si>
  <si>
    <t>S41</t>
    <phoneticPr fontId="18"/>
  </si>
  <si>
    <t xml:space="preserve"> 太閤山９号棟</t>
    <rPh sb="1" eb="4">
      <t>タイコウヤマ</t>
    </rPh>
    <rPh sb="5" eb="7">
      <t>ゴウトウ</t>
    </rPh>
    <phoneticPr fontId="18"/>
  </si>
  <si>
    <t xml:space="preserve"> 太閤山59号棟</t>
    <rPh sb="1" eb="4">
      <t>タイコウヤマ</t>
    </rPh>
    <rPh sb="6" eb="8">
      <t>ゴウトウ</t>
    </rPh>
    <phoneticPr fontId="18"/>
  </si>
  <si>
    <t xml:space="preserve"> 太閤山８号棟</t>
    <rPh sb="1" eb="4">
      <t>タイコウヤマ</t>
    </rPh>
    <rPh sb="5" eb="7">
      <t>ゴウトウ</t>
    </rPh>
    <phoneticPr fontId="18"/>
  </si>
  <si>
    <t xml:space="preserve"> 太閤山58号棟</t>
    <rPh sb="1" eb="4">
      <t>タイコウヤマ</t>
    </rPh>
    <rPh sb="6" eb="8">
      <t>ゴウトウ</t>
    </rPh>
    <phoneticPr fontId="18"/>
  </si>
  <si>
    <t xml:space="preserve"> 太閤山７号棟</t>
    <rPh sb="1" eb="4">
      <t>タイコウヤマ</t>
    </rPh>
    <rPh sb="5" eb="7">
      <t>ゴウトウ</t>
    </rPh>
    <phoneticPr fontId="18"/>
  </si>
  <si>
    <t xml:space="preserve"> 太閤山57号棟</t>
    <rPh sb="1" eb="4">
      <t>タイコウヤマ</t>
    </rPh>
    <rPh sb="6" eb="8">
      <t>ゴウトウ</t>
    </rPh>
    <phoneticPr fontId="18"/>
  </si>
  <si>
    <t>S40</t>
    <phoneticPr fontId="18"/>
  </si>
  <si>
    <t xml:space="preserve"> 太閤山３号棟</t>
    <rPh sb="1" eb="4">
      <t>タイコウヤマ</t>
    </rPh>
    <rPh sb="5" eb="7">
      <t>ゴウトウ</t>
    </rPh>
    <phoneticPr fontId="18"/>
  </si>
  <si>
    <t xml:space="preserve"> 太閤山56号棟</t>
    <rPh sb="1" eb="4">
      <t>タイコウヤマ</t>
    </rPh>
    <rPh sb="6" eb="8">
      <t>ゴウトウ</t>
    </rPh>
    <phoneticPr fontId="18"/>
  </si>
  <si>
    <t xml:space="preserve"> 太閤山２号棟</t>
    <rPh sb="1" eb="4">
      <t>タイコウヤマ</t>
    </rPh>
    <rPh sb="5" eb="7">
      <t>ゴウトウ</t>
    </rPh>
    <phoneticPr fontId="18"/>
  </si>
  <si>
    <t xml:space="preserve"> 太閤山55号棟</t>
    <rPh sb="1" eb="4">
      <t>タイコウヤマ</t>
    </rPh>
    <rPh sb="6" eb="8">
      <t>ゴウトウ</t>
    </rPh>
    <phoneticPr fontId="18"/>
  </si>
  <si>
    <t xml:space="preserve"> 太閤山１号棟</t>
    <rPh sb="1" eb="4">
      <t>タイコウヤマ</t>
    </rPh>
    <rPh sb="5" eb="7">
      <t>ゴウトウ</t>
    </rPh>
    <phoneticPr fontId="18"/>
  </si>
  <si>
    <t>S45</t>
    <phoneticPr fontId="18"/>
  </si>
  <si>
    <t xml:space="preserve"> 太閤山47号棟</t>
    <rPh sb="1" eb="4">
      <t>タイコウヤマ</t>
    </rPh>
    <rPh sb="6" eb="8">
      <t>ゴウトウ</t>
    </rPh>
    <phoneticPr fontId="18"/>
  </si>
  <si>
    <t>H 8</t>
    <phoneticPr fontId="18"/>
  </si>
  <si>
    <t xml:space="preserve"> 堀岡４号棟</t>
    <rPh sb="1" eb="3">
      <t>ホリオカ</t>
    </rPh>
    <rPh sb="4" eb="6">
      <t>ゴウトウ</t>
    </rPh>
    <phoneticPr fontId="18"/>
  </si>
  <si>
    <t>射水町</t>
    <rPh sb="0" eb="3">
      <t>イミズマチ</t>
    </rPh>
    <phoneticPr fontId="18"/>
  </si>
  <si>
    <t xml:space="preserve"> 太閤山46号棟</t>
    <rPh sb="1" eb="4">
      <t>タイコウヤマ</t>
    </rPh>
    <rPh sb="6" eb="8">
      <t>ゴウトウ</t>
    </rPh>
    <phoneticPr fontId="18"/>
  </si>
  <si>
    <t>H 7</t>
    <phoneticPr fontId="18"/>
  </si>
  <si>
    <t xml:space="preserve"> 堀岡３号棟</t>
    <rPh sb="1" eb="3">
      <t>ホリオカ</t>
    </rPh>
    <rPh sb="4" eb="6">
      <t>ゴウトウ</t>
    </rPh>
    <phoneticPr fontId="18"/>
  </si>
  <si>
    <t xml:space="preserve"> 太閤山45号棟</t>
    <rPh sb="1" eb="4">
      <t>タイコウヤマ</t>
    </rPh>
    <rPh sb="6" eb="8">
      <t>ゴウトウ</t>
    </rPh>
    <phoneticPr fontId="18"/>
  </si>
  <si>
    <t xml:space="preserve"> 堀岡２号棟</t>
    <rPh sb="1" eb="3">
      <t>ホリオカ</t>
    </rPh>
    <rPh sb="4" eb="6">
      <t>ゴウトウ</t>
    </rPh>
    <phoneticPr fontId="18"/>
  </si>
  <si>
    <t xml:space="preserve"> 太閤山44号棟</t>
    <rPh sb="1" eb="4">
      <t>タイコウヤマ</t>
    </rPh>
    <rPh sb="6" eb="8">
      <t>ゴウトウ</t>
    </rPh>
    <phoneticPr fontId="18"/>
  </si>
  <si>
    <t xml:space="preserve"> 堀岡１号棟</t>
    <rPh sb="1" eb="3">
      <t>ホリオカ</t>
    </rPh>
    <rPh sb="4" eb="6">
      <t>ゴウトウ</t>
    </rPh>
    <phoneticPr fontId="18"/>
  </si>
  <si>
    <t>堀岡</t>
    <rPh sb="0" eb="2">
      <t>ホリオカ</t>
    </rPh>
    <phoneticPr fontId="18"/>
  </si>
  <si>
    <t xml:space="preserve"> 太閤山43号棟</t>
    <rPh sb="1" eb="4">
      <t>タイコウヤマ</t>
    </rPh>
    <rPh sb="6" eb="8">
      <t>ゴウトウ</t>
    </rPh>
    <phoneticPr fontId="18"/>
  </si>
  <si>
    <t>H11</t>
    <phoneticPr fontId="18"/>
  </si>
  <si>
    <t xml:space="preserve"> 海老江４号棟</t>
    <rPh sb="1" eb="4">
      <t>エビエ</t>
    </rPh>
    <rPh sb="5" eb="7">
      <t>ゴウトウ</t>
    </rPh>
    <phoneticPr fontId="18"/>
  </si>
  <si>
    <t>海老江</t>
    <rPh sb="0" eb="3">
      <t>エビエ</t>
    </rPh>
    <phoneticPr fontId="18"/>
  </si>
  <si>
    <t>S47</t>
    <phoneticPr fontId="18"/>
  </si>
  <si>
    <t xml:space="preserve"> 太閤山42号棟</t>
    <rPh sb="1" eb="4">
      <t>タイコウヤマ</t>
    </rPh>
    <rPh sb="6" eb="8">
      <t>ゴウトウ</t>
    </rPh>
    <phoneticPr fontId="18"/>
  </si>
  <si>
    <t>H10</t>
    <phoneticPr fontId="18"/>
  </si>
  <si>
    <t xml:space="preserve"> 海老江３号棟</t>
    <rPh sb="1" eb="4">
      <t>エビエ</t>
    </rPh>
    <rPh sb="5" eb="7">
      <t>ゴウトウ</t>
    </rPh>
    <phoneticPr fontId="18"/>
  </si>
  <si>
    <t xml:space="preserve"> 太閤山41号棟</t>
    <rPh sb="1" eb="4">
      <t>タイコウヤマ</t>
    </rPh>
    <rPh sb="6" eb="8">
      <t>ゴウトウ</t>
    </rPh>
    <phoneticPr fontId="18"/>
  </si>
  <si>
    <t xml:space="preserve"> 海老江２号棟</t>
    <rPh sb="1" eb="4">
      <t>エビエ</t>
    </rPh>
    <rPh sb="5" eb="7">
      <t>ゴウトウ</t>
    </rPh>
    <phoneticPr fontId="18"/>
  </si>
  <si>
    <t xml:space="preserve"> 太閤山40号棟</t>
    <rPh sb="1" eb="4">
      <t>タイコウヤマ</t>
    </rPh>
    <rPh sb="6" eb="8">
      <t>ゴウトウ</t>
    </rPh>
    <phoneticPr fontId="18"/>
  </si>
  <si>
    <t>県営住宅</t>
    <rPh sb="0" eb="4">
      <t>ケンエイジュウタク</t>
    </rPh>
    <phoneticPr fontId="18"/>
  </si>
  <si>
    <t>H 9</t>
    <phoneticPr fontId="18"/>
  </si>
  <si>
    <t xml:space="preserve"> 海老江１号棟</t>
    <rPh sb="1" eb="4">
      <t>エビエ</t>
    </rPh>
    <rPh sb="5" eb="7">
      <t>ゴウトウ</t>
    </rPh>
    <phoneticPr fontId="18"/>
  </si>
  <si>
    <t>入居率</t>
    <rPh sb="0" eb="3">
      <t>ニュウキョリツ</t>
    </rPh>
    <phoneticPr fontId="18"/>
  </si>
  <si>
    <t>入居世帯</t>
    <rPh sb="0" eb="4">
      <t>ニュウキョセタイ</t>
    </rPh>
    <phoneticPr fontId="18"/>
  </si>
  <si>
    <t>管理戸数</t>
    <rPh sb="0" eb="4">
      <t>カンリコスウ</t>
    </rPh>
    <phoneticPr fontId="18"/>
  </si>
  <si>
    <t>規模・構造</t>
    <rPh sb="0" eb="2">
      <t>キボ</t>
    </rPh>
    <rPh sb="3" eb="5">
      <t>コウゾウ</t>
    </rPh>
    <phoneticPr fontId="18"/>
  </si>
  <si>
    <t>建設年度</t>
    <rPh sb="0" eb="4">
      <t>ケンセツネンド</t>
    </rPh>
    <phoneticPr fontId="18"/>
  </si>
  <si>
    <t>施設名称</t>
    <rPh sb="0" eb="4">
      <t>シセツメイショウ</t>
    </rPh>
    <phoneticPr fontId="18"/>
  </si>
  <si>
    <t>団地名</t>
    <rPh sb="0" eb="3">
      <t>ダンチメイ</t>
    </rPh>
    <phoneticPr fontId="18"/>
  </si>
  <si>
    <t>所在地</t>
    <rPh sb="0" eb="3">
      <t>ショザイチ</t>
    </rPh>
    <phoneticPr fontId="18"/>
  </si>
  <si>
    <t>区分</t>
    <rPh sb="0" eb="2">
      <t>クブン</t>
    </rPh>
    <phoneticPr fontId="18"/>
  </si>
  <si>
    <t>令和７年１月１日現在（単位：戸、世帯、%）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コ</t>
    </rPh>
    <rPh sb="16" eb="18">
      <t>セタイ</t>
    </rPh>
    <phoneticPr fontId="18"/>
  </si>
  <si>
    <t>令和7年3月31日現在</t>
    <rPh sb="0" eb="2">
      <t>レイワ</t>
    </rPh>
    <rPh sb="3" eb="4">
      <t>ネン</t>
    </rPh>
    <rPh sb="4" eb="5">
      <t>ヘイネン</t>
    </rPh>
    <rPh sb="5" eb="6">
      <t>ツキ</t>
    </rPh>
    <rPh sb="8" eb="9">
      <t>ヒ</t>
    </rPh>
    <rPh sb="9" eb="11">
      <t>ゲンザイ</t>
    </rPh>
    <phoneticPr fontId="3"/>
  </si>
  <si>
    <t>-</t>
    <phoneticPr fontId="17"/>
  </si>
  <si>
    <t>　　　　 　用地課（市道）</t>
    <rPh sb="6" eb="9">
      <t>ヨウチカ</t>
    </rPh>
    <rPh sb="10" eb="12">
      <t>シドウ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</si>
</sst>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76" formatCode="0.0_);[Red]\(0.0\)"/>
    <numFmt numFmtId="177" formatCode="0_ "/>
    <numFmt numFmtId="178" formatCode="#,##0_);\(#,##0\)"/>
    <numFmt numFmtId="179" formatCode="[$-411]ge\._0m\.d"/>
    <numFmt numFmtId="180" formatCode="[$-411]g_0e\._0m\.d"/>
    <numFmt numFmtId="181" formatCode="[$-411]g_0e\.m\._0d"/>
    <numFmt numFmtId="182" formatCode="[$-411]ge\.m\._0d"/>
    <numFmt numFmtId="183" formatCode="#,##0.0"/>
    <numFmt numFmtId="184" formatCode="0.0_ "/>
    <numFmt numFmtId="185" formatCode="0.00_ "/>
    <numFmt numFmtId="186" formatCode="0.0%"/>
    <numFmt numFmtId="187" formatCode="0.00_);[Red]\(0.00\)"/>
    <numFmt numFmtId="188" formatCode="#,##0.00_ "/>
  </numFmts>
  <fonts count="21" x14ac:knownFonts="1">
    <font>
      <sz val="11"/>
      <name val="ＭＳ ゴシック"/>
      <family val="3"/>
    </font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</font>
    <font>
      <sz val="6"/>
      <name val="ＭＳ ゴシック"/>
      <family val="3"/>
    </font>
    <font>
      <sz val="9"/>
      <name val="ＭＳ ゴシック"/>
      <family val="3"/>
    </font>
    <font>
      <b/>
      <sz val="9"/>
      <name val="ＭＳ ゴシック"/>
      <family val="3"/>
    </font>
    <font>
      <b/>
      <sz val="14"/>
      <name val="Century"/>
      <family val="1"/>
    </font>
    <font>
      <sz val="10"/>
      <name val="ＭＳ ゴシック"/>
      <family val="3"/>
    </font>
    <font>
      <b/>
      <sz val="10"/>
      <name val="ＭＳ ゴシック"/>
      <family val="3"/>
    </font>
    <font>
      <sz val="14"/>
      <name val="ＭＳ ゴシック"/>
      <family val="3"/>
    </font>
    <font>
      <sz val="10"/>
      <color theme="1"/>
      <name val="ＭＳ ゴシック"/>
      <family val="3"/>
    </font>
    <font>
      <sz val="8"/>
      <name val="ＭＳ ゴシック"/>
      <family val="3"/>
    </font>
    <font>
      <sz val="7"/>
      <name val="ＭＳ ゴシック"/>
      <family val="3"/>
    </font>
    <font>
      <sz val="9"/>
      <name val="ｺﾞｼｯｸ"/>
      <family val="3"/>
    </font>
    <font>
      <u/>
      <sz val="11"/>
      <color indexed="20"/>
      <name val="ＭＳ ゴシック"/>
      <family val="3"/>
    </font>
    <font>
      <sz val="6"/>
      <name val="ＭＳ Ｐゴシック"/>
      <family val="3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96">
    <xf numFmtId="0" fontId="0" fillId="0" borderId="0" xfId="0">
      <alignment vertical="center"/>
    </xf>
    <xf numFmtId="0" fontId="4" fillId="0" borderId="0" xfId="0" applyFont="1" applyFill="1" applyAlignment="1">
      <alignment vertical="center" readingOrder="1"/>
    </xf>
    <xf numFmtId="0" fontId="4" fillId="0" borderId="0" xfId="0" applyFont="1" applyFill="1" applyAlignment="1">
      <alignment horizontal="center" vertical="center" readingOrder="1"/>
    </xf>
    <xf numFmtId="0" fontId="5" fillId="0" borderId="0" xfId="0" applyFont="1" applyFill="1" applyAlignment="1">
      <alignment vertical="center" readingOrder="1"/>
    </xf>
    <xf numFmtId="0" fontId="6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 readingOrder="1"/>
    </xf>
    <xf numFmtId="0" fontId="7" fillId="0" borderId="0" xfId="0" applyFont="1" applyFill="1" applyAlignment="1">
      <alignment vertical="center" readingOrder="1"/>
    </xf>
    <xf numFmtId="0" fontId="4" fillId="0" borderId="0" xfId="0" applyFont="1" applyFill="1" applyBorder="1" applyAlignment="1">
      <alignment vertical="center" textRotation="255" readingOrder="1"/>
    </xf>
    <xf numFmtId="0" fontId="7" fillId="0" borderId="1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distributed" vertical="center" readingOrder="1"/>
    </xf>
    <xf numFmtId="0" fontId="7" fillId="0" borderId="12" xfId="0" applyFont="1" applyFill="1" applyBorder="1" applyAlignment="1">
      <alignment horizontal="center" vertical="center" wrapText="1" readingOrder="1"/>
    </xf>
    <xf numFmtId="0" fontId="7" fillId="0" borderId="14" xfId="0" applyFont="1" applyFill="1" applyBorder="1" applyAlignment="1">
      <alignment horizontal="center" vertical="center" wrapText="1" readingOrder="1"/>
    </xf>
    <xf numFmtId="3" fontId="7" fillId="0" borderId="10" xfId="0" applyNumberFormat="1" applyFont="1" applyFill="1" applyBorder="1" applyAlignment="1">
      <alignment horizontal="right" vertical="center" wrapText="1" readingOrder="1"/>
    </xf>
    <xf numFmtId="3" fontId="7" fillId="0" borderId="15" xfId="0" applyNumberFormat="1" applyFont="1" applyFill="1" applyBorder="1" applyAlignment="1">
      <alignment horizontal="right" vertical="center" wrapText="1" readingOrder="1"/>
    </xf>
    <xf numFmtId="3" fontId="7" fillId="0" borderId="16" xfId="1" applyNumberFormat="1" applyFont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right" vertical="center" readingOrder="1"/>
    </xf>
    <xf numFmtId="3" fontId="7" fillId="0" borderId="18" xfId="0" applyNumberFormat="1" applyFont="1" applyFill="1" applyBorder="1" applyAlignment="1">
      <alignment horizontal="right" vertical="center" wrapText="1" readingOrder="1"/>
    </xf>
    <xf numFmtId="3" fontId="7" fillId="0" borderId="19" xfId="1" applyNumberFormat="1" applyFont="1" applyBorder="1" applyAlignment="1">
      <alignment horizontal="right" vertical="center" wrapText="1" readingOrder="1"/>
    </xf>
    <xf numFmtId="176" fontId="7" fillId="0" borderId="10" xfId="0" applyNumberFormat="1" applyFont="1" applyFill="1" applyBorder="1" applyAlignment="1">
      <alignment horizontal="right" vertical="center" wrapText="1" readingOrder="1"/>
    </xf>
    <xf numFmtId="176" fontId="7" fillId="0" borderId="19" xfId="1" applyNumberFormat="1" applyFont="1" applyBorder="1" applyAlignment="1">
      <alignment horizontal="right" vertical="center" wrapText="1" readingOrder="1"/>
    </xf>
    <xf numFmtId="176" fontId="7" fillId="0" borderId="15" xfId="1" applyNumberFormat="1" applyFont="1" applyBorder="1" applyAlignment="1">
      <alignment horizontal="right" vertical="center" wrapText="1" readingOrder="1"/>
    </xf>
    <xf numFmtId="3" fontId="4" fillId="0" borderId="0" xfId="0" applyNumberFormat="1" applyFont="1" applyFill="1" applyBorder="1" applyAlignment="1">
      <alignment horizontal="right" vertical="center" readingOrder="1"/>
    </xf>
    <xf numFmtId="0" fontId="7" fillId="0" borderId="21" xfId="0" applyFont="1" applyFill="1" applyBorder="1" applyAlignment="1">
      <alignment horizontal="center" vertical="center" wrapText="1" readingOrder="1"/>
    </xf>
    <xf numFmtId="0" fontId="7" fillId="0" borderId="24" xfId="0" applyFont="1" applyFill="1" applyBorder="1" applyAlignment="1">
      <alignment horizontal="center" vertical="center" wrapText="1" readingOrder="1"/>
    </xf>
    <xf numFmtId="0" fontId="7" fillId="0" borderId="10" xfId="0" applyFont="1" applyFill="1" applyBorder="1" applyAlignment="1">
      <alignment horizontal="right" vertical="center" wrapText="1" readingOrder="1"/>
    </xf>
    <xf numFmtId="0" fontId="7" fillId="0" borderId="19" xfId="0" applyFont="1" applyFill="1" applyBorder="1" applyAlignment="1">
      <alignment horizontal="right" vertical="center" wrapText="1" readingOrder="1"/>
    </xf>
    <xf numFmtId="0" fontId="7" fillId="0" borderId="15" xfId="0" applyFont="1" applyFill="1" applyBorder="1" applyAlignment="1">
      <alignment horizontal="right" vertical="center" wrapText="1" readingOrder="1"/>
    </xf>
    <xf numFmtId="0" fontId="7" fillId="0" borderId="18" xfId="0" applyFont="1" applyFill="1" applyBorder="1" applyAlignment="1">
      <alignment horizontal="right" vertical="center" wrapText="1" readingOrder="1"/>
    </xf>
    <xf numFmtId="0" fontId="7" fillId="0" borderId="0" xfId="0" applyFont="1" applyFill="1" applyAlignment="1">
      <alignment horizontal="right" vertical="center" readingOrder="1"/>
    </xf>
    <xf numFmtId="0" fontId="7" fillId="0" borderId="27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7" fillId="0" borderId="16" xfId="0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vertical="center" readingOrder="1"/>
    </xf>
    <xf numFmtId="0" fontId="4" fillId="0" borderId="2" xfId="0" applyFont="1" applyFill="1" applyBorder="1" applyAlignment="1">
      <alignment vertical="center" readingOrder="1"/>
    </xf>
    <xf numFmtId="0" fontId="4" fillId="0" borderId="0" xfId="0" applyFont="1" applyFill="1" applyBorder="1" applyAlignment="1">
      <alignment vertical="center" readingOrder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right" vertical="center" wrapText="1"/>
    </xf>
    <xf numFmtId="38" fontId="7" fillId="0" borderId="10" xfId="2" applyFont="1" applyFill="1" applyBorder="1" applyAlignment="1">
      <alignment horizontal="right" vertical="center" wrapText="1"/>
    </xf>
    <xf numFmtId="177" fontId="7" fillId="0" borderId="1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6" fillId="0" borderId="0" xfId="0" applyFont="1">
      <alignment vertical="center"/>
    </xf>
    <xf numFmtId="0" fontId="8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4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0" fontId="7" fillId="0" borderId="0" xfId="0" applyFont="1" applyFill="1" applyAlignment="1">
      <alignment horizontal="right" vertical="center" wrapText="1"/>
    </xf>
    <xf numFmtId="38" fontId="7" fillId="0" borderId="32" xfId="2" applyFont="1" applyFill="1" applyBorder="1" applyAlignment="1">
      <alignment horizontal="right" vertical="center" wrapText="1"/>
    </xf>
    <xf numFmtId="0" fontId="7" fillId="0" borderId="42" xfId="0" applyFont="1" applyFill="1" applyBorder="1" applyAlignment="1">
      <alignment horizontal="center" vertical="center" wrapText="1"/>
    </xf>
    <xf numFmtId="178" fontId="4" fillId="0" borderId="0" xfId="2" applyNumberFormat="1" applyFont="1" applyFill="1">
      <alignment vertical="center"/>
    </xf>
    <xf numFmtId="38" fontId="4" fillId="0" borderId="0" xfId="2" applyFont="1" applyFill="1">
      <alignment vertical="center"/>
    </xf>
    <xf numFmtId="0" fontId="9" fillId="0" borderId="0" xfId="0" applyFont="1" applyFill="1" applyBorder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left" vertical="center"/>
    </xf>
    <xf numFmtId="0" fontId="4" fillId="0" borderId="44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10" xfId="0" applyFont="1" applyFill="1" applyBorder="1">
      <alignment vertical="center"/>
    </xf>
    <xf numFmtId="0" fontId="4" fillId="0" borderId="15" xfId="0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horizontal="center" vertical="center"/>
    </xf>
    <xf numFmtId="178" fontId="4" fillId="0" borderId="10" xfId="2" applyNumberFormat="1" applyFont="1" applyFill="1" applyBorder="1" applyAlignment="1">
      <alignment horizontal="center" vertical="center"/>
    </xf>
    <xf numFmtId="38" fontId="4" fillId="0" borderId="10" xfId="2" applyFont="1" applyFill="1" applyBorder="1" applyAlignment="1">
      <alignment horizontal="right" vertical="center"/>
    </xf>
    <xf numFmtId="38" fontId="4" fillId="0" borderId="10" xfId="2" applyFont="1" applyFill="1" applyBorder="1">
      <alignment vertical="center"/>
    </xf>
    <xf numFmtId="38" fontId="4" fillId="0" borderId="15" xfId="2" applyFont="1" applyFill="1" applyBorder="1" applyAlignment="1">
      <alignment horizontal="right" vertical="center"/>
    </xf>
    <xf numFmtId="179" fontId="4" fillId="0" borderId="10" xfId="0" applyNumberFormat="1" applyFont="1" applyFill="1" applyBorder="1" applyAlignment="1">
      <alignment horizontal="center" vertical="center"/>
    </xf>
    <xf numFmtId="180" fontId="4" fillId="0" borderId="10" xfId="0" applyNumberFormat="1" applyFont="1" applyFill="1" applyBorder="1" applyAlignment="1">
      <alignment horizontal="center" vertical="center"/>
    </xf>
    <xf numFmtId="181" fontId="4" fillId="0" borderId="10" xfId="0" applyNumberFormat="1" applyFont="1" applyFill="1" applyBorder="1" applyAlignment="1">
      <alignment horizontal="center" vertical="center"/>
    </xf>
    <xf numFmtId="182" fontId="4" fillId="0" borderId="10" xfId="0" applyNumberFormat="1" applyFont="1" applyFill="1" applyBorder="1" applyAlignment="1">
      <alignment horizontal="center" vertical="center"/>
    </xf>
    <xf numFmtId="179" fontId="4" fillId="0" borderId="15" xfId="0" applyNumberFormat="1" applyFont="1" applyFill="1" applyBorder="1" applyAlignment="1">
      <alignment horizontal="center" vertical="center"/>
    </xf>
    <xf numFmtId="57" fontId="4" fillId="0" borderId="1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 readingOrder="1"/>
    </xf>
    <xf numFmtId="0" fontId="7" fillId="0" borderId="4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2" xfId="0" applyFont="1" applyFill="1" applyBorder="1" applyAlignment="1">
      <alignment horizontal="center" vertical="center" wrapText="1"/>
    </xf>
    <xf numFmtId="183" fontId="10" fillId="0" borderId="10" xfId="0" applyNumberFormat="1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right" vertical="center" wrapText="1"/>
    </xf>
    <xf numFmtId="184" fontId="10" fillId="0" borderId="10" xfId="0" applyNumberFormat="1" applyFont="1" applyFill="1" applyBorder="1" applyAlignment="1">
      <alignment horizontal="right" vertical="center" wrapText="1"/>
    </xf>
    <xf numFmtId="176" fontId="10" fillId="0" borderId="10" xfId="0" applyNumberFormat="1" applyFont="1" applyFill="1" applyBorder="1" applyAlignment="1">
      <alignment horizontal="righ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>
      <alignment vertical="center"/>
    </xf>
    <xf numFmtId="0" fontId="10" fillId="0" borderId="10" xfId="0" applyFont="1" applyFill="1" applyBorder="1">
      <alignment vertical="center"/>
    </xf>
    <xf numFmtId="185" fontId="10" fillId="0" borderId="10" xfId="0" applyNumberFormat="1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47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186" fontId="10" fillId="0" borderId="10" xfId="3" applyNumberFormat="1" applyFont="1" applyFill="1" applyBorder="1">
      <alignment vertical="center"/>
    </xf>
    <xf numFmtId="0" fontId="4" fillId="0" borderId="4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center" vertical="top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/>
    </xf>
    <xf numFmtId="0" fontId="7" fillId="0" borderId="32" xfId="0" applyFont="1" applyFill="1" applyBorder="1" applyAlignment="1">
      <alignment vertical="center" wrapText="1"/>
    </xf>
    <xf numFmtId="0" fontId="7" fillId="0" borderId="40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32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51" xfId="0" applyNumberFormat="1" applyFont="1" applyFill="1" applyBorder="1" applyAlignment="1">
      <alignment horizontal="right" vertical="center" wrapText="1"/>
    </xf>
    <xf numFmtId="0" fontId="7" fillId="0" borderId="54" xfId="0" applyFont="1" applyFill="1" applyBorder="1" applyAlignment="1">
      <alignment horizontal="right" vertical="center" wrapText="1"/>
    </xf>
    <xf numFmtId="0" fontId="4" fillId="0" borderId="57" xfId="0" applyFont="1" applyFill="1" applyBorder="1" applyAlignment="1">
      <alignment horizontal="center" vertical="center" wrapText="1"/>
    </xf>
    <xf numFmtId="186" fontId="7" fillId="0" borderId="35" xfId="0" applyNumberFormat="1" applyFont="1" applyFill="1" applyBorder="1" applyAlignment="1">
      <alignment horizontal="right" vertical="center" wrapText="1"/>
    </xf>
    <xf numFmtId="184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left" wrapText="1"/>
    </xf>
    <xf numFmtId="38" fontId="7" fillId="0" borderId="10" xfId="2" applyFont="1" applyFill="1" applyBorder="1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center" indent="15" readingOrder="1"/>
    </xf>
    <xf numFmtId="0" fontId="7" fillId="0" borderId="0" xfId="0" applyFont="1" applyFill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2" fontId="7" fillId="0" borderId="10" xfId="0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>
      <alignment vertical="center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left" vertical="center" readingOrder="1"/>
    </xf>
    <xf numFmtId="0" fontId="0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right" vertical="center" shrinkToFit="1"/>
    </xf>
    <xf numFmtId="0" fontId="4" fillId="0" borderId="10" xfId="0" applyFont="1" applyFill="1" applyBorder="1" applyAlignment="1">
      <alignment horizontal="left" vertical="center" shrinkToFit="1"/>
    </xf>
    <xf numFmtId="187" fontId="4" fillId="0" borderId="10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right" vertical="center" shrinkToFit="1"/>
    </xf>
    <xf numFmtId="0" fontId="4" fillId="0" borderId="10" xfId="0" applyFont="1" applyFill="1" applyBorder="1" applyAlignment="1">
      <alignment horizontal="left" vertical="top" shrinkToFit="1"/>
    </xf>
    <xf numFmtId="40" fontId="4" fillId="0" borderId="10" xfId="2" applyNumberFormat="1" applyFont="1" applyFill="1" applyBorder="1" applyAlignment="1">
      <alignment horizontal="right" vertical="center" shrinkToFit="1"/>
    </xf>
    <xf numFmtId="0" fontId="4" fillId="0" borderId="10" xfId="0" applyFont="1" applyFill="1" applyBorder="1" applyAlignment="1">
      <alignment horizontal="right" vertical="top" shrinkToFit="1"/>
    </xf>
    <xf numFmtId="187" fontId="4" fillId="0" borderId="10" xfId="0" applyNumberFormat="1" applyFont="1" applyFill="1" applyBorder="1" applyAlignment="1">
      <alignment horizontal="left" vertical="center" shrinkToFit="1"/>
    </xf>
    <xf numFmtId="187" fontId="4" fillId="0" borderId="0" xfId="0" applyNumberFormat="1" applyFont="1" applyFill="1" applyBorder="1" applyAlignment="1">
      <alignment horizontal="right" vertical="center" shrinkToFit="1"/>
    </xf>
    <xf numFmtId="187" fontId="4" fillId="0" borderId="10" xfId="0" applyNumberFormat="1" applyFont="1" applyFill="1" applyBorder="1" applyAlignment="1">
      <alignment horizontal="right" vertical="top" shrinkToFit="1"/>
    </xf>
    <xf numFmtId="187" fontId="4" fillId="0" borderId="10" xfId="0" applyNumberFormat="1" applyFont="1" applyFill="1" applyBorder="1" applyAlignment="1">
      <alignment horizontal="left" vertical="top" shrinkToFit="1"/>
    </xf>
    <xf numFmtId="0" fontId="4" fillId="0" borderId="0" xfId="0" applyFont="1" applyFill="1" applyAlignment="1">
      <alignment horizontal="right" vertical="center"/>
    </xf>
    <xf numFmtId="187" fontId="4" fillId="0" borderId="0" xfId="0" applyNumberFormat="1" applyFont="1" applyFill="1" applyAlignment="1">
      <alignment vertical="center" shrinkToFit="1"/>
    </xf>
    <xf numFmtId="0" fontId="4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 shrinkToFit="1"/>
    </xf>
    <xf numFmtId="0" fontId="0" fillId="0" borderId="10" xfId="0" applyFont="1" applyFill="1" applyBorder="1" applyAlignment="1">
      <alignment horizontal="center" vertical="center" shrinkToFit="1"/>
    </xf>
    <xf numFmtId="187" fontId="4" fillId="0" borderId="10" xfId="0" applyNumberFormat="1" applyFont="1" applyFill="1" applyBorder="1" applyAlignment="1">
      <alignment horizontal="right" vertical="center" shrinkToFit="1"/>
    </xf>
    <xf numFmtId="0" fontId="4" fillId="0" borderId="47" xfId="0" applyFont="1" applyFill="1" applyBorder="1" applyAlignment="1">
      <alignment vertical="center" readingOrder="1"/>
    </xf>
    <xf numFmtId="4" fontId="4" fillId="0" borderId="10" xfId="0" applyNumberFormat="1" applyFont="1" applyFill="1" applyBorder="1" applyAlignment="1">
      <alignment vertical="center" shrinkToFit="1"/>
    </xf>
    <xf numFmtId="188" fontId="4" fillId="0" borderId="0" xfId="0" applyNumberFormat="1" applyFont="1" applyFill="1">
      <alignment vertical="center"/>
    </xf>
    <xf numFmtId="0" fontId="4" fillId="0" borderId="47" xfId="0" applyFont="1" applyFill="1" applyBorder="1" applyAlignment="1">
      <alignment horizontal="right" vertical="center" readingOrder="1"/>
    </xf>
    <xf numFmtId="0" fontId="4" fillId="0" borderId="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4" fontId="4" fillId="0" borderId="10" xfId="0" applyNumberFormat="1" applyFont="1" applyFill="1" applyBorder="1" applyAlignment="1">
      <alignment horizontal="center" vertical="center" shrinkToFit="1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1" fillId="0" borderId="0" xfId="4" applyAlignment="1">
      <alignment horizontal="left" vertical="center"/>
    </xf>
    <xf numFmtId="9" fontId="19" fillId="0" borderId="16" xfId="5" applyFont="1" applyBorder="1">
      <alignment vertical="center"/>
    </xf>
    <xf numFmtId="0" fontId="19" fillId="0" borderId="16" xfId="4" applyFont="1" applyBorder="1">
      <alignment vertical="center"/>
    </xf>
    <xf numFmtId="0" fontId="19" fillId="0" borderId="0" xfId="4" applyFont="1">
      <alignment vertical="center"/>
    </xf>
    <xf numFmtId="0" fontId="19" fillId="0" borderId="16" xfId="4" applyFont="1" applyBorder="1" applyAlignment="1">
      <alignment horizontal="center" vertical="center"/>
    </xf>
    <xf numFmtId="0" fontId="1" fillId="0" borderId="0" xfId="4" applyAlignment="1">
      <alignment vertical="center"/>
    </xf>
    <xf numFmtId="0" fontId="19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9" fillId="0" borderId="0" xfId="4" applyFont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43" fontId="13" fillId="0" borderId="58" xfId="2" applyNumberFormat="1" applyFont="1" applyFill="1" applyBorder="1" applyAlignment="1">
      <alignment horizontal="right" vertical="center" wrapText="1" shrinkToFit="1"/>
    </xf>
    <xf numFmtId="0" fontId="4" fillId="0" borderId="1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center" vertical="center" wrapText="1" readingOrder="1"/>
    </xf>
    <xf numFmtId="3" fontId="20" fillId="0" borderId="16" xfId="0" applyNumberFormat="1" applyFont="1" applyFill="1" applyBorder="1" applyAlignment="1">
      <alignment horizontal="right" vertical="center" readingOrder="1"/>
    </xf>
    <xf numFmtId="0" fontId="4" fillId="0" borderId="11" xfId="0" applyFont="1" applyFill="1" applyBorder="1" applyAlignment="1">
      <alignment horizontal="center" vertical="center" wrapText="1" readingOrder="1"/>
    </xf>
    <xf numFmtId="0" fontId="4" fillId="0" borderId="17" xfId="0" applyFont="1" applyFill="1" applyBorder="1" applyAlignment="1">
      <alignment horizontal="center" vertical="center" wrapText="1" readingOrder="1"/>
    </xf>
    <xf numFmtId="0" fontId="4" fillId="0" borderId="25" xfId="0" applyFont="1" applyFill="1" applyBorder="1" applyAlignment="1">
      <alignment horizontal="center" vertical="center" wrapText="1" readingOrder="1"/>
    </xf>
    <xf numFmtId="0" fontId="4" fillId="0" borderId="22" xfId="0" applyFont="1" applyFill="1" applyBorder="1" applyAlignment="1">
      <alignment horizontal="center" vertical="center" wrapText="1" readingOrder="1"/>
    </xf>
    <xf numFmtId="0" fontId="4" fillId="0" borderId="23" xfId="0" applyFont="1" applyFill="1" applyBorder="1" applyAlignment="1">
      <alignment horizontal="center" vertical="center" wrapText="1" readingOrder="1"/>
    </xf>
    <xf numFmtId="0" fontId="4" fillId="0" borderId="26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7" fillId="0" borderId="7" xfId="0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  <xf numFmtId="0" fontId="7" fillId="0" borderId="8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0" borderId="9" xfId="0" applyFont="1" applyFill="1" applyBorder="1" applyAlignment="1">
      <alignment horizontal="center" vertical="center" wrapText="1" readingOrder="1"/>
    </xf>
    <xf numFmtId="0" fontId="7" fillId="0" borderId="12" xfId="0" applyFont="1" applyFill="1" applyBorder="1" applyAlignment="1">
      <alignment horizontal="center" vertical="center" wrapText="1" readingOrder="1"/>
    </xf>
    <xf numFmtId="0" fontId="7" fillId="0" borderId="13" xfId="0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4" fillId="0" borderId="20" xfId="0" applyFont="1" applyFill="1" applyBorder="1" applyAlignment="1">
      <alignment horizontal="center" vertical="center" wrapText="1" readingOrder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textRotation="255" wrapText="1"/>
    </xf>
    <xf numFmtId="0" fontId="7" fillId="0" borderId="37" xfId="0" applyFont="1" applyFill="1" applyBorder="1" applyAlignment="1">
      <alignment horizontal="center" vertical="center" textRotation="255"/>
    </xf>
    <xf numFmtId="0" fontId="7" fillId="0" borderId="38" xfId="0" applyFont="1" applyFill="1" applyBorder="1" applyAlignment="1">
      <alignment horizontal="center" vertical="center" textRotation="255"/>
    </xf>
    <xf numFmtId="0" fontId="7" fillId="0" borderId="39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38" fontId="4" fillId="0" borderId="10" xfId="2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19" fillId="0" borderId="47" xfId="4" applyFont="1" applyBorder="1" applyAlignment="1">
      <alignment horizontal="right" vertical="center"/>
    </xf>
    <xf numFmtId="0" fontId="19" fillId="0" borderId="16" xfId="4" applyFont="1" applyBorder="1" applyAlignment="1">
      <alignment horizontal="center" vertical="center"/>
    </xf>
    <xf numFmtId="0" fontId="19" fillId="0" borderId="15" xfId="4" applyFont="1" applyBorder="1" applyAlignment="1">
      <alignment horizontal="center" vertical="center"/>
    </xf>
    <xf numFmtId="0" fontId="19" fillId="0" borderId="5" xfId="4" applyFont="1" applyBorder="1" applyAlignment="1">
      <alignment horizontal="center" vertical="center"/>
    </xf>
    <xf numFmtId="0" fontId="19" fillId="0" borderId="19" xfId="4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4" fontId="4" fillId="0" borderId="10" xfId="0" applyNumberFormat="1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255" shrinkToFit="1"/>
    </xf>
    <xf numFmtId="0" fontId="4" fillId="0" borderId="10" xfId="0" applyFont="1" applyFill="1" applyBorder="1" applyAlignment="1">
      <alignment vertical="center" textRotation="255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</cellXfs>
  <cellStyles count="6">
    <cellStyle name="パーセント" xfId="3" builtinId="5"/>
    <cellStyle name="パーセント 2" xfId="5" xr:uid="{ED60380A-6110-41B0-A4B7-99ABF7F0910D}"/>
    <cellStyle name="桁区切り" xfId="2" builtinId="6"/>
    <cellStyle name="標準" xfId="0" builtinId="0"/>
    <cellStyle name="標準 2" xfId="4" xr:uid="{2A762F2B-0F82-4D5C-AEBD-4AEFC50FF413}"/>
    <cellStyle name="標準_162116_statistical_data_civil_engineering_construction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3.bin"/><Relationship Id="rId13" Type="http://schemas.openxmlformats.org/officeDocument/2006/relationships/printerSettings" Target="../printerSettings/printerSettings118.bin"/><Relationship Id="rId3" Type="http://schemas.openxmlformats.org/officeDocument/2006/relationships/printerSettings" Target="../printerSettings/printerSettings108.bin"/><Relationship Id="rId7" Type="http://schemas.openxmlformats.org/officeDocument/2006/relationships/printerSettings" Target="../printerSettings/printerSettings112.bin"/><Relationship Id="rId12" Type="http://schemas.openxmlformats.org/officeDocument/2006/relationships/printerSettings" Target="../printerSettings/printerSettings117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6" Type="http://schemas.openxmlformats.org/officeDocument/2006/relationships/printerSettings" Target="../printerSettings/printerSettings111.bin"/><Relationship Id="rId1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10.bin"/><Relationship Id="rId10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09.bin"/><Relationship Id="rId9" Type="http://schemas.openxmlformats.org/officeDocument/2006/relationships/printerSettings" Target="../printerSettings/printerSettings114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6.bin"/><Relationship Id="rId13" Type="http://schemas.openxmlformats.org/officeDocument/2006/relationships/printerSettings" Target="../printerSettings/printerSettings131.bin"/><Relationship Id="rId3" Type="http://schemas.openxmlformats.org/officeDocument/2006/relationships/printerSettings" Target="../printerSettings/printerSettings121.bin"/><Relationship Id="rId7" Type="http://schemas.openxmlformats.org/officeDocument/2006/relationships/printerSettings" Target="../printerSettings/printerSettings125.bin"/><Relationship Id="rId12" Type="http://schemas.openxmlformats.org/officeDocument/2006/relationships/printerSettings" Target="../printerSettings/printerSettings130.bin"/><Relationship Id="rId2" Type="http://schemas.openxmlformats.org/officeDocument/2006/relationships/printerSettings" Target="../printerSettings/printerSettings120.bin"/><Relationship Id="rId1" Type="http://schemas.openxmlformats.org/officeDocument/2006/relationships/printerSettings" Target="../printerSettings/printerSettings119.bin"/><Relationship Id="rId6" Type="http://schemas.openxmlformats.org/officeDocument/2006/relationships/printerSettings" Target="../printerSettings/printerSettings124.bin"/><Relationship Id="rId11" Type="http://schemas.openxmlformats.org/officeDocument/2006/relationships/printerSettings" Target="../printerSettings/printerSettings129.bin"/><Relationship Id="rId5" Type="http://schemas.openxmlformats.org/officeDocument/2006/relationships/printerSettings" Target="../printerSettings/printerSettings123.bin"/><Relationship Id="rId10" Type="http://schemas.openxmlformats.org/officeDocument/2006/relationships/printerSettings" Target="../printerSettings/printerSettings128.bin"/><Relationship Id="rId4" Type="http://schemas.openxmlformats.org/officeDocument/2006/relationships/printerSettings" Target="../printerSettings/printerSettings122.bin"/><Relationship Id="rId9" Type="http://schemas.openxmlformats.org/officeDocument/2006/relationships/printerSettings" Target="../printerSettings/printerSettings127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9.bin"/><Relationship Id="rId13" Type="http://schemas.openxmlformats.org/officeDocument/2006/relationships/printerSettings" Target="../printerSettings/printerSettings144.bin"/><Relationship Id="rId3" Type="http://schemas.openxmlformats.org/officeDocument/2006/relationships/printerSettings" Target="../printerSettings/printerSettings134.bin"/><Relationship Id="rId7" Type="http://schemas.openxmlformats.org/officeDocument/2006/relationships/printerSettings" Target="../printerSettings/printerSettings138.bin"/><Relationship Id="rId12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33.bin"/><Relationship Id="rId1" Type="http://schemas.openxmlformats.org/officeDocument/2006/relationships/printerSettings" Target="../printerSettings/printerSettings132.bin"/><Relationship Id="rId6" Type="http://schemas.openxmlformats.org/officeDocument/2006/relationships/printerSettings" Target="../printerSettings/printerSettings137.bin"/><Relationship Id="rId11" Type="http://schemas.openxmlformats.org/officeDocument/2006/relationships/printerSettings" Target="../printerSettings/printerSettings142.bin"/><Relationship Id="rId5" Type="http://schemas.openxmlformats.org/officeDocument/2006/relationships/printerSettings" Target="../printerSettings/printerSettings136.bin"/><Relationship Id="rId10" Type="http://schemas.openxmlformats.org/officeDocument/2006/relationships/printerSettings" Target="../printerSettings/printerSettings141.bin"/><Relationship Id="rId4" Type="http://schemas.openxmlformats.org/officeDocument/2006/relationships/printerSettings" Target="../printerSettings/printerSettings135.bin"/><Relationship Id="rId9" Type="http://schemas.openxmlformats.org/officeDocument/2006/relationships/printerSettings" Target="../printerSettings/printerSettings140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2.bin"/><Relationship Id="rId13" Type="http://schemas.openxmlformats.org/officeDocument/2006/relationships/printerSettings" Target="../printerSettings/printerSettings157.bin"/><Relationship Id="rId3" Type="http://schemas.openxmlformats.org/officeDocument/2006/relationships/printerSettings" Target="../printerSettings/printerSettings147.bin"/><Relationship Id="rId7" Type="http://schemas.openxmlformats.org/officeDocument/2006/relationships/printerSettings" Target="../printerSettings/printerSettings151.bin"/><Relationship Id="rId12" Type="http://schemas.openxmlformats.org/officeDocument/2006/relationships/printerSettings" Target="../printerSettings/printerSettings156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6" Type="http://schemas.openxmlformats.org/officeDocument/2006/relationships/printerSettings" Target="../printerSettings/printerSettings150.bin"/><Relationship Id="rId11" Type="http://schemas.openxmlformats.org/officeDocument/2006/relationships/printerSettings" Target="../printerSettings/printerSettings155.bin"/><Relationship Id="rId5" Type="http://schemas.openxmlformats.org/officeDocument/2006/relationships/printerSettings" Target="../printerSettings/printerSettings149.bin"/><Relationship Id="rId10" Type="http://schemas.openxmlformats.org/officeDocument/2006/relationships/printerSettings" Target="../printerSettings/printerSettings154.bin"/><Relationship Id="rId4" Type="http://schemas.openxmlformats.org/officeDocument/2006/relationships/printerSettings" Target="../printerSettings/printerSettings148.bin"/><Relationship Id="rId9" Type="http://schemas.openxmlformats.org/officeDocument/2006/relationships/printerSettings" Target="../printerSettings/printerSettings15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5.bin"/><Relationship Id="rId13" Type="http://schemas.openxmlformats.org/officeDocument/2006/relationships/printerSettings" Target="../printerSettings/printerSettings170.bin"/><Relationship Id="rId3" Type="http://schemas.openxmlformats.org/officeDocument/2006/relationships/printerSettings" Target="../printerSettings/printerSettings160.bin"/><Relationship Id="rId7" Type="http://schemas.openxmlformats.org/officeDocument/2006/relationships/printerSettings" Target="../printerSettings/printerSettings164.bin"/><Relationship Id="rId12" Type="http://schemas.openxmlformats.org/officeDocument/2006/relationships/printerSettings" Target="../printerSettings/printerSettings169.bin"/><Relationship Id="rId2" Type="http://schemas.openxmlformats.org/officeDocument/2006/relationships/printerSettings" Target="../printerSettings/printerSettings159.bin"/><Relationship Id="rId1" Type="http://schemas.openxmlformats.org/officeDocument/2006/relationships/printerSettings" Target="../printerSettings/printerSettings158.bin"/><Relationship Id="rId6" Type="http://schemas.openxmlformats.org/officeDocument/2006/relationships/printerSettings" Target="../printerSettings/printerSettings163.bin"/><Relationship Id="rId11" Type="http://schemas.openxmlformats.org/officeDocument/2006/relationships/printerSettings" Target="../printerSettings/printerSettings168.bin"/><Relationship Id="rId5" Type="http://schemas.openxmlformats.org/officeDocument/2006/relationships/printerSettings" Target="../printerSettings/printerSettings162.bin"/><Relationship Id="rId10" Type="http://schemas.openxmlformats.org/officeDocument/2006/relationships/printerSettings" Target="../printerSettings/printerSettings167.bin"/><Relationship Id="rId4" Type="http://schemas.openxmlformats.org/officeDocument/2006/relationships/printerSettings" Target="../printerSettings/printerSettings161.bin"/><Relationship Id="rId9" Type="http://schemas.openxmlformats.org/officeDocument/2006/relationships/printerSettings" Target="../printerSettings/printerSettings16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13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12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11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18.bin"/><Relationship Id="rId10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13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12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1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31.bin"/><Relationship Id="rId10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0.bin"/><Relationship Id="rId9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.bin"/><Relationship Id="rId13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46.bin"/><Relationship Id="rId12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printerSettings" Target="../printerSettings/printerSettings45.bin"/><Relationship Id="rId11" Type="http://schemas.openxmlformats.org/officeDocument/2006/relationships/printerSettings" Target="../printerSettings/printerSettings50.bin"/><Relationship Id="rId5" Type="http://schemas.openxmlformats.org/officeDocument/2006/relationships/printerSettings" Target="../printerSettings/printerSettings44.bin"/><Relationship Id="rId10" Type="http://schemas.openxmlformats.org/officeDocument/2006/relationships/printerSettings" Target="../printerSettings/printerSettings49.bin"/><Relationship Id="rId4" Type="http://schemas.openxmlformats.org/officeDocument/2006/relationships/printerSettings" Target="../printerSettings/printerSettings43.bin"/><Relationship Id="rId9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.bin"/><Relationship Id="rId13" Type="http://schemas.openxmlformats.org/officeDocument/2006/relationships/printerSettings" Target="../printerSettings/printerSettings65.bin"/><Relationship Id="rId3" Type="http://schemas.openxmlformats.org/officeDocument/2006/relationships/printerSettings" Target="../printerSettings/printerSettings55.bin"/><Relationship Id="rId7" Type="http://schemas.openxmlformats.org/officeDocument/2006/relationships/printerSettings" Target="../printerSettings/printerSettings59.bin"/><Relationship Id="rId12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8.bin"/><Relationship Id="rId11" Type="http://schemas.openxmlformats.org/officeDocument/2006/relationships/printerSettings" Target="../printerSettings/printerSettings63.bin"/><Relationship Id="rId5" Type="http://schemas.openxmlformats.org/officeDocument/2006/relationships/printerSettings" Target="../printerSettings/printerSettings57.bin"/><Relationship Id="rId10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56.bin"/><Relationship Id="rId9" Type="http://schemas.openxmlformats.org/officeDocument/2006/relationships/printerSettings" Target="../printerSettings/printerSettings6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3.bin"/><Relationship Id="rId13" Type="http://schemas.openxmlformats.org/officeDocument/2006/relationships/printerSettings" Target="../printerSettings/printerSettings78.bin"/><Relationship Id="rId3" Type="http://schemas.openxmlformats.org/officeDocument/2006/relationships/printerSettings" Target="../printerSettings/printerSettings68.bin"/><Relationship Id="rId7" Type="http://schemas.openxmlformats.org/officeDocument/2006/relationships/printerSettings" Target="../printerSettings/printerSettings72.bin"/><Relationship Id="rId12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6" Type="http://schemas.openxmlformats.org/officeDocument/2006/relationships/printerSettings" Target="../printerSettings/printerSettings71.bin"/><Relationship Id="rId1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70.bin"/><Relationship Id="rId10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69.bin"/><Relationship Id="rId9" Type="http://schemas.openxmlformats.org/officeDocument/2006/relationships/printerSettings" Target="../printerSettings/printerSettings7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6.bin"/><Relationship Id="rId13" Type="http://schemas.openxmlformats.org/officeDocument/2006/relationships/printerSettings" Target="../printerSettings/printerSettings91.bin"/><Relationship Id="rId3" Type="http://schemas.openxmlformats.org/officeDocument/2006/relationships/printerSettings" Target="../printerSettings/printerSettings81.bin"/><Relationship Id="rId7" Type="http://schemas.openxmlformats.org/officeDocument/2006/relationships/printerSettings" Target="../printerSettings/printerSettings85.bin"/><Relationship Id="rId12" Type="http://schemas.openxmlformats.org/officeDocument/2006/relationships/printerSettings" Target="../printerSettings/printerSettings90.bin"/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Relationship Id="rId6" Type="http://schemas.openxmlformats.org/officeDocument/2006/relationships/printerSettings" Target="../printerSettings/printerSettings84.bin"/><Relationship Id="rId11" Type="http://schemas.openxmlformats.org/officeDocument/2006/relationships/printerSettings" Target="../printerSettings/printerSettings89.bin"/><Relationship Id="rId5" Type="http://schemas.openxmlformats.org/officeDocument/2006/relationships/printerSettings" Target="../printerSettings/printerSettings83.bin"/><Relationship Id="rId10" Type="http://schemas.openxmlformats.org/officeDocument/2006/relationships/printerSettings" Target="../printerSettings/printerSettings88.bin"/><Relationship Id="rId4" Type="http://schemas.openxmlformats.org/officeDocument/2006/relationships/printerSettings" Target="../printerSettings/printerSettings82.bin"/><Relationship Id="rId9" Type="http://schemas.openxmlformats.org/officeDocument/2006/relationships/printerSettings" Target="../printerSettings/printerSettings8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0.bin"/><Relationship Id="rId13" Type="http://schemas.openxmlformats.org/officeDocument/2006/relationships/printerSettings" Target="../printerSettings/printerSettings105.bin"/><Relationship Id="rId3" Type="http://schemas.openxmlformats.org/officeDocument/2006/relationships/printerSettings" Target="../printerSettings/printerSettings95.bin"/><Relationship Id="rId7" Type="http://schemas.openxmlformats.org/officeDocument/2006/relationships/printerSettings" Target="../printerSettings/printerSettings99.bin"/><Relationship Id="rId12" Type="http://schemas.openxmlformats.org/officeDocument/2006/relationships/printerSettings" Target="../printerSettings/printerSettings104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6" Type="http://schemas.openxmlformats.org/officeDocument/2006/relationships/printerSettings" Target="../printerSettings/printerSettings98.bin"/><Relationship Id="rId11" Type="http://schemas.openxmlformats.org/officeDocument/2006/relationships/printerSettings" Target="../printerSettings/printerSettings103.bin"/><Relationship Id="rId5" Type="http://schemas.openxmlformats.org/officeDocument/2006/relationships/printerSettings" Target="../printerSettings/printerSettings97.bin"/><Relationship Id="rId10" Type="http://schemas.openxmlformats.org/officeDocument/2006/relationships/printerSettings" Target="../printerSettings/printerSettings102.bin"/><Relationship Id="rId4" Type="http://schemas.openxmlformats.org/officeDocument/2006/relationships/printerSettings" Target="../printerSettings/printerSettings96.bin"/><Relationship Id="rId9" Type="http://schemas.openxmlformats.org/officeDocument/2006/relationships/printerSettings" Target="../printerSettings/printerSettings10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7"/>
  <sheetViews>
    <sheetView showGridLines="0" tabSelected="1" view="pageBreakPreview" zoomScaleSheetLayoutView="100" workbookViewId="0"/>
  </sheetViews>
  <sheetFormatPr defaultColWidth="9" defaultRowHeight="10.8" x14ac:dyDescent="0.2"/>
  <cols>
    <col min="1" max="1" width="12.88671875" style="1" customWidth="1"/>
    <col min="2" max="2" width="8.88671875" style="1" customWidth="1"/>
    <col min="3" max="3" width="10.6640625" style="2" customWidth="1"/>
    <col min="4" max="7" width="10.6640625" style="1" customWidth="1"/>
    <col min="8" max="8" width="10.6640625" style="3" customWidth="1"/>
    <col min="9" max="12" width="10.6640625" style="1" customWidth="1"/>
    <col min="13" max="17" width="12.44140625" style="1" customWidth="1"/>
    <col min="18" max="19" width="8" style="1" customWidth="1"/>
    <col min="20" max="20" width="8.109375" style="1" customWidth="1"/>
    <col min="21" max="28" width="10" style="1" customWidth="1"/>
    <col min="29" max="16384" width="9" style="1"/>
  </cols>
  <sheetData>
    <row r="1" spans="1:20" ht="18" customHeight="1" x14ac:dyDescent="0.2">
      <c r="A1" s="4" t="s">
        <v>73</v>
      </c>
      <c r="C1" s="1"/>
      <c r="H1" s="1"/>
      <c r="L1" s="15"/>
    </row>
    <row r="2" spans="1:20" ht="13.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28" t="s">
        <v>4</v>
      </c>
    </row>
    <row r="3" spans="1:20" ht="12.9" customHeight="1" x14ac:dyDescent="0.2">
      <c r="A3" s="198" t="s">
        <v>69</v>
      </c>
      <c r="B3" s="199"/>
      <c r="C3" s="191" t="s">
        <v>68</v>
      </c>
      <c r="D3" s="192"/>
      <c r="E3" s="192"/>
      <c r="F3" s="209"/>
      <c r="G3" s="191" t="s">
        <v>21</v>
      </c>
      <c r="H3" s="192"/>
      <c r="I3" s="192"/>
      <c r="J3" s="192"/>
      <c r="K3" s="192"/>
      <c r="L3" s="193"/>
    </row>
    <row r="4" spans="1:20" ht="12.9" customHeight="1" x14ac:dyDescent="0.2">
      <c r="A4" s="200"/>
      <c r="B4" s="201"/>
      <c r="C4" s="204" t="s">
        <v>64</v>
      </c>
      <c r="D4" s="204" t="s">
        <v>63</v>
      </c>
      <c r="E4" s="204" t="s">
        <v>59</v>
      </c>
      <c r="F4" s="204" t="s">
        <v>56</v>
      </c>
      <c r="G4" s="204" t="s">
        <v>48</v>
      </c>
      <c r="H4" s="204" t="s">
        <v>37</v>
      </c>
      <c r="I4" s="194" t="s">
        <v>52</v>
      </c>
      <c r="J4" s="195"/>
      <c r="K4" s="194" t="s">
        <v>51</v>
      </c>
      <c r="L4" s="196"/>
    </row>
    <row r="5" spans="1:20" ht="12" x14ac:dyDescent="0.2">
      <c r="A5" s="200"/>
      <c r="B5" s="201"/>
      <c r="C5" s="205"/>
      <c r="D5" s="205"/>
      <c r="E5" s="205"/>
      <c r="F5" s="205"/>
      <c r="G5" s="205"/>
      <c r="H5" s="205"/>
      <c r="I5" s="10" t="s">
        <v>48</v>
      </c>
      <c r="J5" s="10" t="s">
        <v>37</v>
      </c>
      <c r="K5" s="10" t="s">
        <v>48</v>
      </c>
      <c r="L5" s="29" t="s">
        <v>37</v>
      </c>
      <c r="M5" s="32"/>
      <c r="N5" s="32"/>
      <c r="O5" s="32"/>
      <c r="P5" s="32"/>
      <c r="Q5" s="32"/>
      <c r="R5" s="32"/>
      <c r="S5" s="32"/>
      <c r="T5" s="32"/>
    </row>
    <row r="6" spans="1:20" ht="12" x14ac:dyDescent="0.2">
      <c r="A6" s="202"/>
      <c r="B6" s="203"/>
      <c r="C6" s="11" t="s">
        <v>43</v>
      </c>
      <c r="D6" s="11" t="s">
        <v>43</v>
      </c>
      <c r="E6" s="11" t="s">
        <v>43</v>
      </c>
      <c r="F6" s="11" t="s">
        <v>45</v>
      </c>
      <c r="G6" s="11" t="s">
        <v>43</v>
      </c>
      <c r="H6" s="22" t="s">
        <v>40</v>
      </c>
      <c r="I6" s="11" t="s">
        <v>43</v>
      </c>
      <c r="J6" s="22" t="s">
        <v>40</v>
      </c>
      <c r="K6" s="23" t="s">
        <v>43</v>
      </c>
      <c r="L6" s="30" t="s">
        <v>40</v>
      </c>
    </row>
    <row r="7" spans="1:20" ht="13.5" customHeight="1" x14ac:dyDescent="0.2">
      <c r="A7" s="206" t="s">
        <v>496</v>
      </c>
      <c r="B7" s="8" t="s">
        <v>31</v>
      </c>
      <c r="C7" s="12">
        <v>35319</v>
      </c>
      <c r="D7" s="12">
        <v>35319</v>
      </c>
      <c r="E7" s="12" t="s">
        <v>18</v>
      </c>
      <c r="F7" s="18">
        <f t="shared" ref="F7:F20" si="0">ROUNDDOWN(D7/C7*100,2)</f>
        <v>100</v>
      </c>
      <c r="G7" s="12">
        <v>2290</v>
      </c>
      <c r="H7" s="12">
        <v>40</v>
      </c>
      <c r="I7" s="12">
        <v>2290</v>
      </c>
      <c r="J7" s="12">
        <v>40</v>
      </c>
      <c r="K7" s="24" t="s">
        <v>18</v>
      </c>
      <c r="L7" s="31" t="s">
        <v>18</v>
      </c>
    </row>
    <row r="8" spans="1:20" ht="13.5" customHeight="1" x14ac:dyDescent="0.2">
      <c r="A8" s="207"/>
      <c r="B8" s="8" t="s">
        <v>27</v>
      </c>
      <c r="C8" s="12">
        <v>127375</v>
      </c>
      <c r="D8" s="12">
        <v>127375</v>
      </c>
      <c r="E8" s="12" t="s">
        <v>18</v>
      </c>
      <c r="F8" s="18">
        <f t="shared" si="0"/>
        <v>100</v>
      </c>
      <c r="G8" s="12">
        <v>3486</v>
      </c>
      <c r="H8" s="12">
        <v>165</v>
      </c>
      <c r="I8" s="12">
        <v>3486</v>
      </c>
      <c r="J8" s="12">
        <v>165</v>
      </c>
      <c r="K8" s="24" t="s">
        <v>18</v>
      </c>
      <c r="L8" s="31" t="s">
        <v>18</v>
      </c>
    </row>
    <row r="9" spans="1:20" ht="13.5" customHeight="1" x14ac:dyDescent="0.2">
      <c r="A9" s="208"/>
      <c r="B9" s="8" t="s">
        <v>25</v>
      </c>
      <c r="C9" s="12">
        <v>850704</v>
      </c>
      <c r="D9" s="12">
        <v>808477</v>
      </c>
      <c r="E9" s="12">
        <v>42227</v>
      </c>
      <c r="F9" s="18">
        <f t="shared" si="0"/>
        <v>95.03</v>
      </c>
      <c r="G9" s="12">
        <v>3852</v>
      </c>
      <c r="H9" s="12">
        <v>488</v>
      </c>
      <c r="I9" s="12">
        <v>3852</v>
      </c>
      <c r="J9" s="12">
        <v>488</v>
      </c>
      <c r="K9" s="24" t="s">
        <v>18</v>
      </c>
      <c r="L9" s="31" t="s">
        <v>18</v>
      </c>
    </row>
    <row r="10" spans="1:20" ht="13.5" customHeight="1" x14ac:dyDescent="0.2">
      <c r="A10" s="206" t="s">
        <v>28</v>
      </c>
      <c r="B10" s="8" t="s">
        <v>31</v>
      </c>
      <c r="C10" s="12">
        <v>35321</v>
      </c>
      <c r="D10" s="12">
        <v>35321</v>
      </c>
      <c r="E10" s="12" t="s">
        <v>18</v>
      </c>
      <c r="F10" s="18">
        <f t="shared" si="0"/>
        <v>100</v>
      </c>
      <c r="G10" s="12">
        <v>2290</v>
      </c>
      <c r="H10" s="12">
        <v>40</v>
      </c>
      <c r="I10" s="12">
        <v>2290</v>
      </c>
      <c r="J10" s="12">
        <v>40</v>
      </c>
      <c r="K10" s="24" t="s">
        <v>18</v>
      </c>
      <c r="L10" s="31" t="s">
        <v>18</v>
      </c>
    </row>
    <row r="11" spans="1:20" ht="13.5" customHeight="1" x14ac:dyDescent="0.2">
      <c r="A11" s="207"/>
      <c r="B11" s="8" t="s">
        <v>27</v>
      </c>
      <c r="C11" s="12">
        <v>127379</v>
      </c>
      <c r="D11" s="12">
        <v>127379</v>
      </c>
      <c r="E11" s="12" t="s">
        <v>18</v>
      </c>
      <c r="F11" s="18">
        <f t="shared" si="0"/>
        <v>100</v>
      </c>
      <c r="G11" s="12">
        <v>3486</v>
      </c>
      <c r="H11" s="12">
        <v>165</v>
      </c>
      <c r="I11" s="12">
        <v>3486</v>
      </c>
      <c r="J11" s="12">
        <v>165</v>
      </c>
      <c r="K11" s="24" t="s">
        <v>18</v>
      </c>
      <c r="L11" s="31" t="s">
        <v>18</v>
      </c>
    </row>
    <row r="12" spans="1:20" ht="13.5" customHeight="1" x14ac:dyDescent="0.2">
      <c r="A12" s="208"/>
      <c r="B12" s="8" t="s">
        <v>25</v>
      </c>
      <c r="C12" s="13">
        <v>851906.2</v>
      </c>
      <c r="D12" s="13">
        <v>809843.6</v>
      </c>
      <c r="E12" s="12">
        <v>42062.6</v>
      </c>
      <c r="F12" s="18">
        <f t="shared" si="0"/>
        <v>95.06</v>
      </c>
      <c r="G12" s="12">
        <v>3851.9</v>
      </c>
      <c r="H12" s="12">
        <v>488</v>
      </c>
      <c r="I12" s="12">
        <v>3851.9</v>
      </c>
      <c r="J12" s="12">
        <v>488</v>
      </c>
      <c r="K12" s="24" t="s">
        <v>18</v>
      </c>
      <c r="L12" s="31" t="s">
        <v>18</v>
      </c>
    </row>
    <row r="13" spans="1:20" ht="13.5" customHeight="1" x14ac:dyDescent="0.2">
      <c r="A13" s="206" t="s">
        <v>15</v>
      </c>
      <c r="B13" s="8" t="s">
        <v>31</v>
      </c>
      <c r="C13" s="12">
        <v>35321</v>
      </c>
      <c r="D13" s="12">
        <v>35321</v>
      </c>
      <c r="E13" s="17" t="s">
        <v>18</v>
      </c>
      <c r="F13" s="18">
        <f t="shared" si="0"/>
        <v>100</v>
      </c>
      <c r="G13" s="17">
        <v>2290</v>
      </c>
      <c r="H13" s="17">
        <v>40</v>
      </c>
      <c r="I13" s="12">
        <v>2290</v>
      </c>
      <c r="J13" s="12">
        <v>40</v>
      </c>
      <c r="K13" s="25" t="s">
        <v>18</v>
      </c>
      <c r="L13" s="31" t="s">
        <v>18</v>
      </c>
    </row>
    <row r="14" spans="1:20" ht="13.5" customHeight="1" x14ac:dyDescent="0.2">
      <c r="A14" s="207"/>
      <c r="B14" s="8" t="s">
        <v>27</v>
      </c>
      <c r="C14" s="13">
        <v>127379</v>
      </c>
      <c r="D14" s="13">
        <v>127379</v>
      </c>
      <c r="E14" s="13" t="s">
        <v>18</v>
      </c>
      <c r="F14" s="18">
        <f t="shared" si="0"/>
        <v>100</v>
      </c>
      <c r="G14" s="12">
        <v>3486</v>
      </c>
      <c r="H14" s="12">
        <v>165</v>
      </c>
      <c r="I14" s="12">
        <v>3486</v>
      </c>
      <c r="J14" s="13">
        <v>165</v>
      </c>
      <c r="K14" s="26" t="s">
        <v>18</v>
      </c>
      <c r="L14" s="31" t="s">
        <v>18</v>
      </c>
    </row>
    <row r="15" spans="1:20" ht="13.5" customHeight="1" x14ac:dyDescent="0.2">
      <c r="A15" s="208"/>
      <c r="B15" s="8" t="s">
        <v>25</v>
      </c>
      <c r="C15" s="13">
        <v>852367</v>
      </c>
      <c r="D15" s="16">
        <v>810659</v>
      </c>
      <c r="E15" s="12">
        <v>41709</v>
      </c>
      <c r="F15" s="18">
        <f t="shared" si="0"/>
        <v>95.1</v>
      </c>
      <c r="G15" s="12">
        <v>3846</v>
      </c>
      <c r="H15" s="12">
        <v>487</v>
      </c>
      <c r="I15" s="16">
        <v>3846</v>
      </c>
      <c r="J15" s="12">
        <v>487</v>
      </c>
      <c r="K15" s="27" t="s">
        <v>18</v>
      </c>
      <c r="L15" s="31" t="s">
        <v>18</v>
      </c>
    </row>
    <row r="16" spans="1:20" ht="13.5" customHeight="1" x14ac:dyDescent="0.2">
      <c r="A16" s="206" t="s">
        <v>497</v>
      </c>
      <c r="B16" s="8" t="s">
        <v>31</v>
      </c>
      <c r="C16" s="14">
        <v>35321</v>
      </c>
      <c r="D16" s="17">
        <v>35321</v>
      </c>
      <c r="E16" s="17" t="s">
        <v>18</v>
      </c>
      <c r="F16" s="19">
        <f t="shared" si="0"/>
        <v>100</v>
      </c>
      <c r="G16" s="17">
        <v>2290</v>
      </c>
      <c r="H16" s="17">
        <v>40</v>
      </c>
      <c r="I16" s="17">
        <v>2290</v>
      </c>
      <c r="J16" s="17">
        <v>40</v>
      </c>
      <c r="K16" s="25" t="s">
        <v>18</v>
      </c>
      <c r="L16" s="31" t="s">
        <v>18</v>
      </c>
      <c r="M16" s="33"/>
    </row>
    <row r="17" spans="1:13" ht="15" customHeight="1" x14ac:dyDescent="0.2">
      <c r="A17" s="207"/>
      <c r="B17" s="8" t="s">
        <v>27</v>
      </c>
      <c r="C17" s="13">
        <v>127385</v>
      </c>
      <c r="D17" s="13">
        <v>127385</v>
      </c>
      <c r="E17" s="16" t="s">
        <v>18</v>
      </c>
      <c r="F17" s="20">
        <f t="shared" si="0"/>
        <v>100</v>
      </c>
      <c r="G17" s="16">
        <v>3486</v>
      </c>
      <c r="H17" s="13">
        <v>165</v>
      </c>
      <c r="I17" s="16">
        <v>3486</v>
      </c>
      <c r="J17" s="13">
        <v>165</v>
      </c>
      <c r="K17" s="27" t="s">
        <v>18</v>
      </c>
      <c r="L17" s="31" t="s">
        <v>18</v>
      </c>
      <c r="M17" s="33"/>
    </row>
    <row r="18" spans="1:13" ht="14.25" customHeight="1" x14ac:dyDescent="0.2">
      <c r="A18" s="208"/>
      <c r="B18" s="8" t="s">
        <v>25</v>
      </c>
      <c r="C18" s="14">
        <v>854270</v>
      </c>
      <c r="D18" s="12">
        <v>812754</v>
      </c>
      <c r="E18" s="17">
        <v>41516</v>
      </c>
      <c r="F18" s="18">
        <f t="shared" si="0"/>
        <v>95.14</v>
      </c>
      <c r="G18" s="17">
        <v>3864</v>
      </c>
      <c r="H18" s="14">
        <v>490</v>
      </c>
      <c r="I18" s="17">
        <v>3864</v>
      </c>
      <c r="J18" s="14">
        <v>490</v>
      </c>
      <c r="K18" s="25" t="s">
        <v>18</v>
      </c>
      <c r="L18" s="31" t="s">
        <v>18</v>
      </c>
    </row>
    <row r="19" spans="1:13" ht="13.5" customHeight="1" x14ac:dyDescent="0.2">
      <c r="A19" s="206" t="s">
        <v>206</v>
      </c>
      <c r="B19" s="189" t="s">
        <v>31</v>
      </c>
      <c r="C19" s="190">
        <v>35321</v>
      </c>
      <c r="D19" s="190">
        <v>35321</v>
      </c>
      <c r="E19" s="190" t="s">
        <v>601</v>
      </c>
      <c r="F19" s="190">
        <f t="shared" si="0"/>
        <v>100</v>
      </c>
      <c r="G19" s="190">
        <v>2290</v>
      </c>
      <c r="H19" s="190">
        <v>40</v>
      </c>
      <c r="I19" s="190">
        <v>2290</v>
      </c>
      <c r="J19" s="190">
        <v>40</v>
      </c>
      <c r="K19" s="190" t="s">
        <v>601</v>
      </c>
      <c r="L19" s="190" t="s">
        <v>601</v>
      </c>
      <c r="M19" s="34"/>
    </row>
    <row r="20" spans="1:13" ht="15" customHeight="1" x14ac:dyDescent="0.2">
      <c r="A20" s="207"/>
      <c r="B20" s="189" t="s">
        <v>27</v>
      </c>
      <c r="C20" s="190">
        <v>127384</v>
      </c>
      <c r="D20" s="190">
        <v>127384</v>
      </c>
      <c r="E20" s="190" t="s">
        <v>601</v>
      </c>
      <c r="F20" s="190">
        <f t="shared" si="0"/>
        <v>100</v>
      </c>
      <c r="G20" s="190">
        <v>3486</v>
      </c>
      <c r="H20" s="190">
        <v>165</v>
      </c>
      <c r="I20" s="190">
        <v>3486</v>
      </c>
      <c r="J20" s="190">
        <v>165</v>
      </c>
      <c r="K20" s="190" t="s">
        <v>601</v>
      </c>
      <c r="L20" s="190" t="s">
        <v>601</v>
      </c>
      <c r="M20" s="34"/>
    </row>
    <row r="21" spans="1:13" ht="14.25" customHeight="1" x14ac:dyDescent="0.2">
      <c r="A21" s="208"/>
      <c r="B21" s="8" t="s">
        <v>25</v>
      </c>
      <c r="C21" s="14">
        <v>855668</v>
      </c>
      <c r="D21" s="14">
        <f>C21-E21</f>
        <v>814251</v>
      </c>
      <c r="E21" s="14">
        <v>41417</v>
      </c>
      <c r="F21" s="18">
        <f>ROUNDDOWN(D21/C21*100,2)</f>
        <v>95.15</v>
      </c>
      <c r="G21" s="14">
        <v>3866</v>
      </c>
      <c r="H21" s="14">
        <v>490</v>
      </c>
      <c r="I21" s="14">
        <v>3866</v>
      </c>
      <c r="J21" s="14">
        <v>490</v>
      </c>
      <c r="K21" s="25" t="s">
        <v>18</v>
      </c>
      <c r="L21" s="31" t="s">
        <v>18</v>
      </c>
    </row>
    <row r="22" spans="1:13" ht="14.25" customHeight="1" x14ac:dyDescent="0.2">
      <c r="A22" s="6" t="s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28" t="s">
        <v>11</v>
      </c>
    </row>
    <row r="23" spans="1:13" ht="14.25" customHeight="1" x14ac:dyDescent="0.2">
      <c r="A23" s="7"/>
      <c r="B23" s="9"/>
      <c r="C23" s="15"/>
      <c r="D23" s="15"/>
      <c r="E23" s="15"/>
      <c r="F23" s="15"/>
      <c r="G23" s="21"/>
      <c r="J23" s="6" t="s">
        <v>602</v>
      </c>
      <c r="L23" s="28"/>
    </row>
    <row r="24" spans="1:13" ht="14.25" customHeight="1" x14ac:dyDescent="0.2">
      <c r="A24" s="7"/>
      <c r="B24" s="9"/>
      <c r="C24" s="15"/>
      <c r="D24" s="15"/>
      <c r="E24" s="15"/>
      <c r="F24" s="15"/>
      <c r="G24" s="15"/>
    </row>
    <row r="25" spans="1:13" ht="14.25" customHeight="1" x14ac:dyDescent="0.2"/>
    <row r="26" spans="1:13" ht="14.25" customHeight="1" x14ac:dyDescent="0.2"/>
    <row r="27" spans="1:13" ht="14.25" customHeight="1" x14ac:dyDescent="0.2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</row>
    <row r="28" spans="1:13" ht="14.25" customHeight="1" x14ac:dyDescent="0.2"/>
    <row r="29" spans="1:13" ht="14.25" customHeight="1" x14ac:dyDescent="0.2"/>
    <row r="30" spans="1:13" ht="14.25" customHeight="1" x14ac:dyDescent="0.2"/>
    <row r="31" spans="1:13" ht="14.25" customHeight="1" x14ac:dyDescent="0.2"/>
    <row r="32" spans="1:13" ht="14.25" customHeight="1" x14ac:dyDescent="0.2"/>
    <row r="33" ht="14.25" customHeight="1" x14ac:dyDescent="0.2"/>
    <row r="34" ht="14.25" customHeight="1" x14ac:dyDescent="0.2"/>
    <row r="35" ht="14.2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  <row r="46" ht="19.5" customHeight="1" x14ac:dyDescent="0.2"/>
    <row r="47" ht="19.5" customHeight="1" x14ac:dyDescent="0.2"/>
  </sheetData>
  <customSheetViews>
    <customSheetView guid="{A893DE78-4755-43D8-AE63-0857F2433634}" showPageBreaks="1" showGridLines="0" fitToPage="1" printArea="1" view="pageBreakPreview">
      <selection activeCell="F14" sqref="F14"/>
      <pageMargins left="0.7" right="0.7" top="0.75" bottom="0.75" header="0.3" footer="0.3"/>
      <pageSetup paperSize="9" scale="99" orientation="landscape" horizontalDpi="200" verticalDpi="200" r:id="rId1"/>
      <headerFooter alignWithMargins="0"/>
    </customSheetView>
    <customSheetView guid="{CD2E0E14-BA42-4834-B56F-F1781D396EE5}" scale="60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A5E528E1-A25F-7947-9CCF-7BDB780F2FA8}" showPageBreaks="1" showGridLines="0" printArea="1">
      <selection activeCell="A27" sqref="A27:L27"/>
      <pageMargins left="0.78740157480314965" right="0.78740157480314965" top="0.59055118110236227" bottom="0.59055118110236227" header="0.51181102362204722" footer="0.51181102362204722"/>
      <pageSetup paperSize="9" scale="99" orientation="landscape" horizontalDpi="200" verticalDpi="200" r:id="rId3"/>
      <headerFooter alignWithMargins="0"/>
    </customSheetView>
    <customSheetView guid="{D8021DA7-8CA4-BE47-9BB6-6FECF89F7CBC}" showGridLines="0" printArea="1">
      <selection activeCell="A27" sqref="A27:L27"/>
      <pageMargins left="0.78740157480314965" right="0.78740157480314965" top="0.59055118110236227" bottom="0.59055118110236227" header="0.51181102362204722" footer="0.51181102362204722"/>
      <pageSetup paperSize="9" scale="99" orientation="landscape" horizontalDpi="200" verticalDpi="200" r:id="rId4"/>
      <headerFooter alignWithMargins="0"/>
    </customSheetView>
    <customSheetView guid="{8D48D77B-D6F5-614E-8310-5F4D5211C9E9}" showPageBreaks="1" showGridLines="0" printArea="1">
      <selection activeCell="A27" sqref="A27:L27"/>
      <pageMargins left="0.78740157480314965" right="0.78740157480314965" top="0.59055118110236227" bottom="0.59055118110236227" header="0.51181102362204722" footer="0.51181102362204722"/>
      <pageSetup paperSize="9" scale="99" orientation="landscape" horizontalDpi="200" verticalDpi="200" r:id="rId5"/>
      <headerFooter alignWithMargins="0"/>
    </customSheetView>
    <customSheetView guid="{1709C155-864E-DE46-A33E-16AAF6EAB835}" showPageBreaks="1" showGridLines="0" printArea="1">
      <selection activeCell="A27" sqref="A27:L27"/>
      <pageMargins left="0.78740157480314965" right="0.78740157480314965" top="0.59055118110236227" bottom="0.59055118110236227" header="0.51181102362204722" footer="0.51181102362204722"/>
      <pageSetup paperSize="9" scale="99" orientation="landscape" horizontalDpi="200" verticalDpi="200" r:id="rId6"/>
      <headerFooter alignWithMargins="0"/>
    </customSheetView>
    <customSheetView guid="{546B3832-C765-4230-8030-D2C4ACB16472}" showPageBreaks="1" showGridLines="0" fitToPage="1" printArea="1" view="pageBreakPreview">
      <selection activeCell="C21" sqref="C21"/>
      <pageMargins left="0.7" right="0.7" top="0.75" bottom="0.75" header="0.3" footer="0.3"/>
      <pageSetup paperSize="9" scale="99" orientation="landscape" horizontalDpi="200" verticalDpi="200" r:id="rId7"/>
      <headerFooter alignWithMargins="0"/>
    </customSheetView>
    <customSheetView guid="{1A61336A-0210-46C6-9B98-93E727A8311D}" showPageBreaks="1" showGridLines="0" fitToPage="1" printArea="1" view="pageBreakPreview">
      <selection activeCell="C21" sqref="C21"/>
      <pageMargins left="0.7" right="0.7" top="0.75" bottom="0.75" header="0.3" footer="0.3"/>
      <pageSetup paperSize="9" scale="99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>
      <selection activeCell="C21" sqref="C21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>
      <selection activeCell="C21" sqref="C21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>
      <selection activeCell="C21" sqref="C21"/>
      <pageMargins left="0.7" right="0.7" top="0.75" bottom="0.75" header="0.3" footer="0.3"/>
      <pageSetup paperSize="9" orientation="landscape" horizontalDpi="200" verticalDpi="200" r:id="rId11"/>
      <headerFooter alignWithMargins="0"/>
    </customSheetView>
    <customSheetView guid="{14BF2363-5B7D-4539-BE06-FBECBC8CD0B3}" showPageBreaks="1" showGridLines="0" fitToPage="1" printArea="1" view="pageBreakPreview">
      <selection activeCell="C21" sqref="C21"/>
      <pageMargins left="0.7" right="0.7" top="0.75" bottom="0.75" header="0.3" footer="0.3"/>
      <pageSetup paperSize="9" scale="99" orientation="landscape" horizontalDpi="200" verticalDpi="200" r:id="rId12"/>
      <headerFooter alignWithMargins="0"/>
    </customSheetView>
  </customSheetViews>
  <mergeCells count="17">
    <mergeCell ref="C3:F3"/>
    <mergeCell ref="G3:L3"/>
    <mergeCell ref="I4:J4"/>
    <mergeCell ref="K4:L4"/>
    <mergeCell ref="A27:L27"/>
    <mergeCell ref="A3:B6"/>
    <mergeCell ref="C4:C5"/>
    <mergeCell ref="D4:D5"/>
    <mergeCell ref="E4:E5"/>
    <mergeCell ref="F4:F5"/>
    <mergeCell ref="G4:G5"/>
    <mergeCell ref="H4:H5"/>
    <mergeCell ref="A7:A9"/>
    <mergeCell ref="A10:A12"/>
    <mergeCell ref="A13:A15"/>
    <mergeCell ref="A16:A18"/>
    <mergeCell ref="A19:A21"/>
  </mergeCells>
  <phoneticPr fontId="3"/>
  <pageMargins left="0.7" right="0.7" top="0.75" bottom="0.75" header="0.3" footer="0.3"/>
  <pageSetup paperSize="9" scale="99" orientation="landscape" horizontalDpi="200" verticalDpi="200" r:id="rId1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 fitToPage="1"/>
  </sheetPr>
  <dimension ref="A1:P56"/>
  <sheetViews>
    <sheetView showGridLines="0" view="pageBreakPreview" zoomScaleSheetLayoutView="100" workbookViewId="0"/>
  </sheetViews>
  <sheetFormatPr defaultColWidth="9" defaultRowHeight="10.8" x14ac:dyDescent="0.2"/>
  <cols>
    <col min="1" max="1" width="13.88671875" style="35" customWidth="1"/>
    <col min="2" max="2" width="7.44140625" style="171" customWidth="1"/>
    <col min="3" max="3" width="8.44140625" style="132" bestFit="1" customWidth="1"/>
    <col min="4" max="4" width="8.44140625" style="37" bestFit="1" customWidth="1"/>
    <col min="5" max="5" width="7.44140625" style="132" customWidth="1"/>
    <col min="6" max="6" width="7.44140625" style="171" customWidth="1"/>
    <col min="7" max="7" width="8.44140625" style="35" bestFit="1" customWidth="1"/>
    <col min="8" max="8" width="7.44140625" style="35" customWidth="1"/>
    <col min="9" max="9" width="7.44140625" style="171" customWidth="1"/>
    <col min="10" max="10" width="8.44140625" style="35" bestFit="1" customWidth="1"/>
    <col min="11" max="11" width="7.44140625" style="35" customWidth="1"/>
    <col min="12" max="12" width="7.44140625" style="171" customWidth="1"/>
    <col min="13" max="13" width="8.44140625" style="35" bestFit="1" customWidth="1"/>
    <col min="14" max="14" width="7.44140625" style="35" customWidth="1"/>
    <col min="15" max="15" width="7.44140625" style="171" customWidth="1"/>
    <col min="16" max="16" width="8.44140625" style="35" bestFit="1" customWidth="1"/>
    <col min="17" max="26" width="9.109375" style="35" customWidth="1"/>
    <col min="27" max="16384" width="9" style="35"/>
  </cols>
  <sheetData>
    <row r="1" spans="1:16" ht="18.75" customHeight="1" x14ac:dyDescent="0.2">
      <c r="A1" s="185" t="s">
        <v>389</v>
      </c>
      <c r="B1" s="53"/>
      <c r="C1" s="53"/>
      <c r="D1" s="35"/>
      <c r="E1" s="35"/>
      <c r="F1" s="167"/>
      <c r="I1" s="167"/>
      <c r="L1" s="167"/>
      <c r="O1" s="167"/>
    </row>
    <row r="2" spans="1:16" ht="18.75" customHeight="1" x14ac:dyDescent="0.15">
      <c r="A2" s="134"/>
      <c r="B2" s="53"/>
      <c r="C2" s="136"/>
      <c r="D2" s="35"/>
      <c r="E2" s="35"/>
      <c r="F2" s="167"/>
      <c r="I2" s="167"/>
      <c r="L2" s="167"/>
      <c r="O2" s="167"/>
      <c r="P2" s="84" t="s">
        <v>385</v>
      </c>
    </row>
    <row r="3" spans="1:16" s="167" customFormat="1" ht="15" customHeight="1" x14ac:dyDescent="0.2">
      <c r="A3" s="246" t="s">
        <v>69</v>
      </c>
      <c r="B3" s="244" t="s">
        <v>74</v>
      </c>
      <c r="C3" s="244"/>
      <c r="D3" s="244"/>
      <c r="E3" s="244" t="s">
        <v>145</v>
      </c>
      <c r="F3" s="244"/>
      <c r="G3" s="244"/>
      <c r="H3" s="244" t="s">
        <v>384</v>
      </c>
      <c r="I3" s="244"/>
      <c r="J3" s="244"/>
      <c r="K3" s="244" t="s">
        <v>382</v>
      </c>
      <c r="L3" s="244"/>
      <c r="M3" s="244"/>
      <c r="N3" s="244" t="s">
        <v>55</v>
      </c>
      <c r="O3" s="244"/>
      <c r="P3" s="245"/>
    </row>
    <row r="4" spans="1:16" s="167" customFormat="1" ht="27.75" customHeight="1" x14ac:dyDescent="0.2">
      <c r="A4" s="247"/>
      <c r="B4" s="168" t="s">
        <v>204</v>
      </c>
      <c r="C4" s="168" t="s">
        <v>23</v>
      </c>
      <c r="D4" s="168" t="s">
        <v>122</v>
      </c>
      <c r="E4" s="168" t="s">
        <v>204</v>
      </c>
      <c r="F4" s="168" t="s">
        <v>23</v>
      </c>
      <c r="G4" s="168" t="s">
        <v>122</v>
      </c>
      <c r="H4" s="168" t="s">
        <v>204</v>
      </c>
      <c r="I4" s="168" t="s">
        <v>23</v>
      </c>
      <c r="J4" s="168" t="s">
        <v>122</v>
      </c>
      <c r="K4" s="168" t="s">
        <v>204</v>
      </c>
      <c r="L4" s="168" t="s">
        <v>23</v>
      </c>
      <c r="M4" s="168" t="s">
        <v>122</v>
      </c>
      <c r="N4" s="168" t="s">
        <v>204</v>
      </c>
      <c r="O4" s="168" t="s">
        <v>23</v>
      </c>
      <c r="P4" s="168" t="s">
        <v>122</v>
      </c>
    </row>
    <row r="5" spans="1:16" ht="15.6" customHeight="1" x14ac:dyDescent="0.2">
      <c r="A5" s="169" t="s">
        <v>380</v>
      </c>
      <c r="B5" s="45">
        <v>524</v>
      </c>
      <c r="C5" s="45">
        <v>112175</v>
      </c>
      <c r="D5" s="45">
        <v>214</v>
      </c>
      <c r="E5" s="45">
        <v>451</v>
      </c>
      <c r="F5" s="45">
        <v>53980</v>
      </c>
      <c r="G5" s="45">
        <v>120</v>
      </c>
      <c r="H5" s="45">
        <v>3</v>
      </c>
      <c r="I5" s="45">
        <v>221</v>
      </c>
      <c r="J5" s="45">
        <v>74</v>
      </c>
      <c r="K5" s="45">
        <v>5</v>
      </c>
      <c r="L5" s="45">
        <v>6573</v>
      </c>
      <c r="M5" s="45">
        <v>1315</v>
      </c>
      <c r="N5" s="45">
        <v>65</v>
      </c>
      <c r="O5" s="45">
        <v>51401</v>
      </c>
      <c r="P5" s="45">
        <v>791</v>
      </c>
    </row>
    <row r="6" spans="1:16" ht="15.6" customHeight="1" x14ac:dyDescent="0.2">
      <c r="A6" s="169" t="s">
        <v>355</v>
      </c>
      <c r="B6" s="45">
        <v>548</v>
      </c>
      <c r="C6" s="45">
        <v>75508</v>
      </c>
      <c r="D6" s="45">
        <v>138</v>
      </c>
      <c r="E6" s="45">
        <v>465</v>
      </c>
      <c r="F6" s="45">
        <v>50997</v>
      </c>
      <c r="G6" s="45">
        <v>110</v>
      </c>
      <c r="H6" s="45">
        <v>7</v>
      </c>
      <c r="I6" s="45">
        <v>933</v>
      </c>
      <c r="J6" s="45">
        <v>133</v>
      </c>
      <c r="K6" s="45">
        <v>15</v>
      </c>
      <c r="L6" s="45">
        <v>4507</v>
      </c>
      <c r="M6" s="45">
        <v>300</v>
      </c>
      <c r="N6" s="45">
        <v>61</v>
      </c>
      <c r="O6" s="45">
        <v>19071</v>
      </c>
      <c r="P6" s="45">
        <v>313</v>
      </c>
    </row>
    <row r="7" spans="1:16" ht="15.6" customHeight="1" x14ac:dyDescent="0.2">
      <c r="A7" s="169" t="s">
        <v>360</v>
      </c>
      <c r="B7" s="135">
        <v>598</v>
      </c>
      <c r="C7" s="135">
        <v>92736</v>
      </c>
      <c r="D7" s="135">
        <v>155</v>
      </c>
      <c r="E7" s="135">
        <v>514</v>
      </c>
      <c r="F7" s="135">
        <v>50333</v>
      </c>
      <c r="G7" s="135">
        <v>98</v>
      </c>
      <c r="H7" s="135">
        <v>5</v>
      </c>
      <c r="I7" s="135">
        <v>473</v>
      </c>
      <c r="J7" s="135">
        <v>95</v>
      </c>
      <c r="K7" s="135">
        <v>19</v>
      </c>
      <c r="L7" s="135">
        <v>21879</v>
      </c>
      <c r="M7" s="135">
        <v>1152</v>
      </c>
      <c r="N7" s="135">
        <v>60</v>
      </c>
      <c r="O7" s="135">
        <v>20051</v>
      </c>
      <c r="P7" s="135">
        <v>334</v>
      </c>
    </row>
    <row r="8" spans="1:16" s="133" customFormat="1" ht="15.6" customHeight="1" x14ac:dyDescent="0.2">
      <c r="A8" s="169" t="s">
        <v>392</v>
      </c>
      <c r="B8" s="135">
        <v>476</v>
      </c>
      <c r="C8" s="135">
        <v>94525</v>
      </c>
      <c r="D8" s="135">
        <f>C8/B8</f>
        <v>198.58193277310923</v>
      </c>
      <c r="E8" s="135">
        <v>406</v>
      </c>
      <c r="F8" s="135">
        <v>38180</v>
      </c>
      <c r="G8" s="135">
        <f>F8/E8</f>
        <v>94.039408866995075</v>
      </c>
      <c r="H8" s="135">
        <v>5</v>
      </c>
      <c r="I8" s="135">
        <v>464</v>
      </c>
      <c r="J8" s="135">
        <f>I8/H8</f>
        <v>92.8</v>
      </c>
      <c r="K8" s="135">
        <v>17</v>
      </c>
      <c r="L8" s="135">
        <v>17600</v>
      </c>
      <c r="M8" s="135">
        <f>L8/K8</f>
        <v>1035.2941176470588</v>
      </c>
      <c r="N8" s="135">
        <v>48</v>
      </c>
      <c r="O8" s="135">
        <v>38279</v>
      </c>
      <c r="P8" s="135">
        <f>O8/N8</f>
        <v>797.47916666666663</v>
      </c>
    </row>
    <row r="9" spans="1:16" s="133" customFormat="1" ht="15.6" customHeight="1" x14ac:dyDescent="0.2">
      <c r="A9" s="169" t="s">
        <v>396</v>
      </c>
      <c r="B9" s="135">
        <v>603</v>
      </c>
      <c r="C9" s="135">
        <v>99317</v>
      </c>
      <c r="D9" s="135">
        <v>165</v>
      </c>
      <c r="E9" s="135">
        <v>493</v>
      </c>
      <c r="F9" s="135">
        <v>49532</v>
      </c>
      <c r="G9" s="135">
        <v>100</v>
      </c>
      <c r="H9" s="135">
        <v>7</v>
      </c>
      <c r="I9" s="135">
        <v>692</v>
      </c>
      <c r="J9" s="135">
        <v>99</v>
      </c>
      <c r="K9" s="135">
        <v>13</v>
      </c>
      <c r="L9" s="135">
        <v>22446</v>
      </c>
      <c r="M9" s="135">
        <v>1727</v>
      </c>
      <c r="N9" s="135">
        <v>90</v>
      </c>
      <c r="O9" s="135">
        <v>26647</v>
      </c>
      <c r="P9" s="135">
        <v>296</v>
      </c>
    </row>
    <row r="10" spans="1:16" x14ac:dyDescent="0.2">
      <c r="P10" s="84" t="s">
        <v>17</v>
      </c>
    </row>
    <row r="11" spans="1:16" ht="15" customHeight="1" x14ac:dyDescent="0.2"/>
    <row r="12" spans="1:16" ht="15" customHeight="1" x14ac:dyDescent="0.2">
      <c r="L12" s="277"/>
      <c r="M12" s="277"/>
      <c r="N12" s="277"/>
      <c r="O12" s="277"/>
      <c r="P12" s="277"/>
    </row>
    <row r="13" spans="1:16" ht="15" customHeight="1" x14ac:dyDescent="0.2">
      <c r="L13" s="277"/>
      <c r="M13" s="277"/>
      <c r="N13" s="277"/>
      <c r="O13" s="277"/>
      <c r="P13" s="277"/>
    </row>
    <row r="14" spans="1:16" ht="15" customHeight="1" x14ac:dyDescent="0.2">
      <c r="L14" s="277"/>
      <c r="M14" s="277"/>
      <c r="N14" s="277"/>
      <c r="O14" s="277"/>
      <c r="P14" s="277"/>
    </row>
    <row r="15" spans="1:16" ht="15" customHeight="1" x14ac:dyDescent="0.2"/>
    <row r="16" spans="1:16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</sheetData>
  <customSheetViews>
    <customSheetView guid="{A893DE78-4755-43D8-AE63-0857F2433634}" showGridLines="0" fitToPage="1" printArea="1" view="pageBreakPreview">
      <selection activeCell="B9" sqref="B9:P9"/>
      <pageMargins left="0.7" right="0.7" top="0.75" bottom="0.75" header="0.3" footer="0.3"/>
      <pageSetup paperSize="9" scale="98" orientation="landscape" horizontalDpi="200" verticalDpi="200" r:id="rId1"/>
      <headerFooter alignWithMargins="0"/>
    </customSheetView>
    <customSheetView guid="{CD2E0E14-BA42-4834-B56F-F1781D396EE5}" showGridLines="0" fitToPage="1" printArea="1" view="pageBreakPreview"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A5E528E1-A25F-7947-9CCF-7BDB780F2FA8}" showPageBreaks="1" showGridLines="0" printArea="1">
      <selection activeCell="H14" sqref="H14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3"/>
      <headerFooter alignWithMargins="0"/>
    </customSheetView>
    <customSheetView guid="{D8021DA7-8CA4-BE47-9BB6-6FECF89F7CBC}" showGridLines="0" printArea="1">
      <selection activeCell="H14" sqref="H14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4"/>
      <headerFooter alignWithMargins="0"/>
    </customSheetView>
    <customSheetView guid="{8D48D77B-D6F5-614E-8310-5F4D5211C9E9}" showPageBreaks="1" showGridLines="0" printArea="1">
      <selection activeCell="H14" sqref="H14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1709C155-864E-DE46-A33E-16AAF6EAB835}" showPageBreaks="1" showGridLines="0" printArea="1" view="pageBreakPreview">
      <selection activeCell="M15" sqref="M15"/>
      <pageMargins left="0.78740157480314965" right="0.78740157480314965" top="0.59055118110236227" bottom="0.59055118110236227" header="0.51181102362204722" footer="0.51181102362204722"/>
      <pageSetup paperSize="9" scale="97" orientation="landscape" horizontalDpi="200" verticalDpi="200" r:id="rId6"/>
      <headerFooter alignWithMargins="0"/>
    </customSheetView>
    <customSheetView guid="{546B3832-C765-4230-8030-D2C4ACB16472}" showGridLines="0" fitToPage="1" printArea="1" view="pageBreakPreview">
      <selection activeCell="B9" sqref="B9:P9"/>
      <pageMargins left="0.7" right="0.7" top="0.75" bottom="0.75" header="0.3" footer="0.3"/>
      <pageSetup paperSize="9" scale="98" orientation="landscape" horizontalDpi="200" verticalDpi="200" r:id="rId7"/>
      <headerFooter alignWithMargins="0"/>
    </customSheetView>
    <customSheetView guid="{1A61336A-0210-46C6-9B98-93E727A8311D}" showGridLines="0" fitToPage="1" printArea="1" view="pageBreakPreview">
      <selection activeCell="B9" sqref="B9:P9"/>
      <pageMargins left="0.7" right="0.7" top="0.75" bottom="0.75" header="0.3" footer="0.3"/>
      <pageSetup paperSize="9" scale="98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>
      <selection activeCell="B9" sqref="B9:P9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>
      <selection activeCell="B9" sqref="B9:P9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>
      <selection activeCell="I13" sqref="I13"/>
      <pageMargins left="0.7" right="0.7" top="0.75" bottom="0.75" header="0.3" footer="0.3"/>
      <pageSetup paperSize="9" orientation="landscape" horizontalDpi="200" verticalDpi="200" r:id="rId11"/>
      <headerFooter alignWithMargins="0"/>
    </customSheetView>
    <customSheetView guid="{14BF2363-5B7D-4539-BE06-FBECBC8CD0B3}" showGridLines="0" fitToPage="1" printArea="1" view="pageBreakPreview">
      <selection activeCell="I13" sqref="I13"/>
      <pageMargins left="0.7" right="0.7" top="0.75" bottom="0.75" header="0.3" footer="0.3"/>
      <pageSetup paperSize="9" scale="98" orientation="landscape" horizontalDpi="200" verticalDpi="200" r:id="rId12"/>
      <headerFooter alignWithMargins="0"/>
    </customSheetView>
  </customSheetViews>
  <mergeCells count="9">
    <mergeCell ref="L12:P12"/>
    <mergeCell ref="L13:P13"/>
    <mergeCell ref="L14:P14"/>
    <mergeCell ref="A3:A4"/>
    <mergeCell ref="B3:D3"/>
    <mergeCell ref="E3:G3"/>
    <mergeCell ref="H3:J3"/>
    <mergeCell ref="K3:M3"/>
    <mergeCell ref="N3:P3"/>
  </mergeCells>
  <phoneticPr fontId="3"/>
  <pageMargins left="0.7" right="0.7" top="0.75" bottom="0.75" header="0.3" footer="0.3"/>
  <pageSetup paperSize="9" scale="98" orientation="landscape" horizontalDpi="200" verticalDpi="200" r:id="rId1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7"/>
  <sheetViews>
    <sheetView showGridLines="0" view="pageBreakPreview" zoomScaleSheetLayoutView="100" workbookViewId="0"/>
  </sheetViews>
  <sheetFormatPr defaultColWidth="9" defaultRowHeight="10.8" x14ac:dyDescent="0.2"/>
  <cols>
    <col min="1" max="1" width="11.44140625" style="35" customWidth="1"/>
    <col min="2" max="2" width="6.6640625" style="171" bestFit="1" customWidth="1"/>
    <col min="3" max="3" width="7.44140625" style="132" bestFit="1" customWidth="1"/>
    <col min="4" max="4" width="6.6640625" style="37" bestFit="1" customWidth="1"/>
    <col min="5" max="5" width="6.44140625" style="132" bestFit="1" customWidth="1"/>
    <col min="6" max="6" width="6.6640625" style="171" bestFit="1" customWidth="1"/>
    <col min="7" max="7" width="6.44140625" style="171" bestFit="1" customWidth="1"/>
    <col min="8" max="8" width="6.6640625" style="35" bestFit="1" customWidth="1"/>
    <col min="9" max="9" width="6.44140625" style="171" bestFit="1" customWidth="1"/>
    <col min="10" max="10" width="6.6640625" style="35" bestFit="1" customWidth="1"/>
    <col min="11" max="11" width="5.44140625" style="171" bestFit="1" customWidth="1"/>
    <col min="12" max="12" width="6.6640625" style="171" bestFit="1" customWidth="1"/>
    <col min="13" max="13" width="5.44140625" style="171" bestFit="1" customWidth="1"/>
    <col min="14" max="14" width="6.6640625" style="35" bestFit="1" customWidth="1"/>
    <col min="15" max="15" width="5.44140625" style="171" bestFit="1" customWidth="1"/>
    <col min="16" max="16" width="6.6640625" style="35" bestFit="1" customWidth="1"/>
    <col min="17" max="17" width="5.44140625" style="171" bestFit="1" customWidth="1"/>
    <col min="18" max="18" width="6.6640625" style="35" bestFit="1" customWidth="1"/>
    <col min="19" max="19" width="4.88671875" style="171" bestFit="1" customWidth="1"/>
    <col min="20" max="20" width="6.6640625" style="35" bestFit="1" customWidth="1"/>
    <col min="21" max="21" width="6.44140625" style="171" bestFit="1" customWidth="1"/>
    <col min="22" max="22" width="6.6640625" style="35" bestFit="1" customWidth="1"/>
    <col min="23" max="23" width="5.44140625" style="171" customWidth="1"/>
    <col min="24" max="34" width="6.88671875" style="35" customWidth="1"/>
    <col min="35" max="16384" width="9" style="35"/>
  </cols>
  <sheetData>
    <row r="1" spans="1:23" ht="18.75" customHeight="1" x14ac:dyDescent="0.2">
      <c r="A1" s="185" t="s">
        <v>400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3" ht="18.75" customHeight="1" x14ac:dyDescent="0.2">
      <c r="A2" s="137"/>
      <c r="B2" s="35"/>
      <c r="C2" s="167"/>
      <c r="D2" s="35"/>
      <c r="E2" s="167"/>
      <c r="F2" s="35"/>
      <c r="G2" s="167"/>
      <c r="I2" s="167"/>
      <c r="K2" s="167"/>
      <c r="L2" s="35"/>
      <c r="M2" s="167"/>
      <c r="O2" s="167"/>
      <c r="Q2" s="167"/>
      <c r="S2" s="167"/>
      <c r="U2" s="167"/>
      <c r="W2" s="49" t="s">
        <v>20</v>
      </c>
    </row>
    <row r="3" spans="1:23" ht="18.75" customHeight="1" x14ac:dyDescent="0.2">
      <c r="A3" s="246" t="s">
        <v>69</v>
      </c>
      <c r="B3" s="244" t="s">
        <v>289</v>
      </c>
      <c r="C3" s="244"/>
      <c r="D3" s="244" t="s">
        <v>180</v>
      </c>
      <c r="E3" s="244"/>
      <c r="F3" s="244" t="s">
        <v>399</v>
      </c>
      <c r="G3" s="244"/>
      <c r="H3" s="244" t="s">
        <v>58</v>
      </c>
      <c r="I3" s="244"/>
      <c r="J3" s="244" t="s">
        <v>60</v>
      </c>
      <c r="K3" s="244"/>
      <c r="L3" s="244" t="s">
        <v>222</v>
      </c>
      <c r="M3" s="244"/>
      <c r="N3" s="244" t="s">
        <v>390</v>
      </c>
      <c r="O3" s="244"/>
      <c r="P3" s="244" t="s">
        <v>395</v>
      </c>
      <c r="Q3" s="244"/>
      <c r="R3" s="244" t="s">
        <v>394</v>
      </c>
      <c r="S3" s="244"/>
      <c r="T3" s="244" t="s">
        <v>252</v>
      </c>
      <c r="U3" s="244"/>
      <c r="V3" s="244" t="s">
        <v>319</v>
      </c>
      <c r="W3" s="245"/>
    </row>
    <row r="4" spans="1:23" ht="18.75" customHeight="1" x14ac:dyDescent="0.2">
      <c r="A4" s="247"/>
      <c r="B4" s="168" t="s">
        <v>393</v>
      </c>
      <c r="C4" s="168" t="s">
        <v>301</v>
      </c>
      <c r="D4" s="168" t="s">
        <v>393</v>
      </c>
      <c r="E4" s="168" t="s">
        <v>301</v>
      </c>
      <c r="F4" s="168" t="s">
        <v>393</v>
      </c>
      <c r="G4" s="168" t="s">
        <v>301</v>
      </c>
      <c r="H4" s="168" t="s">
        <v>393</v>
      </c>
      <c r="I4" s="168" t="s">
        <v>301</v>
      </c>
      <c r="J4" s="168" t="s">
        <v>393</v>
      </c>
      <c r="K4" s="168" t="s">
        <v>301</v>
      </c>
      <c r="L4" s="168" t="s">
        <v>393</v>
      </c>
      <c r="M4" s="168" t="s">
        <v>301</v>
      </c>
      <c r="N4" s="168" t="s">
        <v>393</v>
      </c>
      <c r="O4" s="168" t="s">
        <v>301</v>
      </c>
      <c r="P4" s="168" t="s">
        <v>393</v>
      </c>
      <c r="Q4" s="168" t="s">
        <v>301</v>
      </c>
      <c r="R4" s="168" t="s">
        <v>393</v>
      </c>
      <c r="S4" s="168" t="s">
        <v>301</v>
      </c>
      <c r="T4" s="168" t="s">
        <v>393</v>
      </c>
      <c r="U4" s="168" t="s">
        <v>301</v>
      </c>
      <c r="V4" s="168" t="s">
        <v>393</v>
      </c>
      <c r="W4" s="95" t="s">
        <v>301</v>
      </c>
    </row>
    <row r="5" spans="1:23" ht="18.75" customHeight="1" x14ac:dyDescent="0.2">
      <c r="A5" s="87" t="s">
        <v>39</v>
      </c>
      <c r="B5" s="44">
        <v>150</v>
      </c>
      <c r="C5" s="44">
        <v>218.1</v>
      </c>
      <c r="D5" s="44">
        <v>114</v>
      </c>
      <c r="E5" s="44">
        <v>19.93</v>
      </c>
      <c r="F5" s="44">
        <v>8</v>
      </c>
      <c r="G5" s="44">
        <v>14.79</v>
      </c>
      <c r="H5" s="44">
        <v>3</v>
      </c>
      <c r="I5" s="44">
        <v>13.32</v>
      </c>
      <c r="J5" s="44">
        <v>1</v>
      </c>
      <c r="K5" s="44">
        <v>9.36</v>
      </c>
      <c r="L5" s="44">
        <v>1</v>
      </c>
      <c r="M5" s="44">
        <v>19.7</v>
      </c>
      <c r="N5" s="44">
        <v>1</v>
      </c>
      <c r="O5" s="44">
        <v>1.58</v>
      </c>
      <c r="P5" s="44">
        <v>1</v>
      </c>
      <c r="Q5" s="44">
        <v>95.9</v>
      </c>
      <c r="R5" s="44">
        <v>1</v>
      </c>
      <c r="S5" s="44">
        <v>9.6999999999999993</v>
      </c>
      <c r="T5" s="44">
        <v>19</v>
      </c>
      <c r="U5" s="44">
        <v>32.909999999999997</v>
      </c>
      <c r="V5" s="44">
        <v>1</v>
      </c>
      <c r="W5" s="44">
        <v>0.95</v>
      </c>
    </row>
    <row r="6" spans="1:23" ht="18.75" customHeight="1" x14ac:dyDescent="0.2">
      <c r="A6" s="87" t="s">
        <v>24</v>
      </c>
      <c r="B6" s="44">
        <v>151</v>
      </c>
      <c r="C6" s="44">
        <v>220.9</v>
      </c>
      <c r="D6" s="44">
        <v>114</v>
      </c>
      <c r="E6" s="44">
        <v>19.93</v>
      </c>
      <c r="F6" s="44">
        <v>9</v>
      </c>
      <c r="G6" s="140">
        <v>17.5</v>
      </c>
      <c r="H6" s="44">
        <v>3</v>
      </c>
      <c r="I6" s="44">
        <v>13.32</v>
      </c>
      <c r="J6" s="44">
        <v>1</v>
      </c>
      <c r="K6" s="44">
        <v>9.36</v>
      </c>
      <c r="L6" s="44">
        <v>1</v>
      </c>
      <c r="M6" s="44">
        <v>19.7</v>
      </c>
      <c r="N6" s="44">
        <v>1</v>
      </c>
      <c r="O6" s="44">
        <v>1.58</v>
      </c>
      <c r="P6" s="44">
        <v>1</v>
      </c>
      <c r="Q6" s="44">
        <v>95.9</v>
      </c>
      <c r="R6" s="44">
        <v>1</v>
      </c>
      <c r="S6" s="44">
        <v>9.6999999999999993</v>
      </c>
      <c r="T6" s="44">
        <v>19</v>
      </c>
      <c r="U6" s="44">
        <v>32.909999999999997</v>
      </c>
      <c r="V6" s="44">
        <v>1</v>
      </c>
      <c r="W6" s="44">
        <v>0.95</v>
      </c>
    </row>
    <row r="7" spans="1:23" ht="18.75" customHeight="1" x14ac:dyDescent="0.2">
      <c r="A7" s="87" t="s">
        <v>198</v>
      </c>
      <c r="B7" s="44">
        <v>151</v>
      </c>
      <c r="C7" s="44">
        <v>220.8</v>
      </c>
      <c r="D7" s="44">
        <v>114</v>
      </c>
      <c r="E7" s="44">
        <v>19.93</v>
      </c>
      <c r="F7" s="44">
        <v>9</v>
      </c>
      <c r="G7" s="140">
        <v>17.5</v>
      </c>
      <c r="H7" s="44">
        <v>3</v>
      </c>
      <c r="I7" s="44">
        <v>13.32</v>
      </c>
      <c r="J7" s="44">
        <v>1</v>
      </c>
      <c r="K7" s="44">
        <v>9.36</v>
      </c>
      <c r="L7" s="44">
        <v>1</v>
      </c>
      <c r="M7" s="44">
        <v>19.7</v>
      </c>
      <c r="N7" s="44">
        <v>1</v>
      </c>
      <c r="O7" s="44">
        <v>1.58</v>
      </c>
      <c r="P7" s="44">
        <v>1</v>
      </c>
      <c r="Q7" s="44">
        <v>95.9</v>
      </c>
      <c r="R7" s="44">
        <v>1</v>
      </c>
      <c r="S7" s="44">
        <v>9.6999999999999993</v>
      </c>
      <c r="T7" s="44">
        <v>19</v>
      </c>
      <c r="U7" s="44">
        <v>32.840000000000003</v>
      </c>
      <c r="V7" s="44">
        <v>1</v>
      </c>
      <c r="W7" s="44">
        <v>0.95</v>
      </c>
    </row>
    <row r="8" spans="1:23" ht="18.75" customHeight="1" x14ac:dyDescent="0.2">
      <c r="A8" s="87" t="s">
        <v>495</v>
      </c>
      <c r="B8" s="44">
        <v>151</v>
      </c>
      <c r="C8" s="44">
        <v>220.8</v>
      </c>
      <c r="D8" s="44">
        <v>114</v>
      </c>
      <c r="E8" s="44">
        <v>19.93</v>
      </c>
      <c r="F8" s="44">
        <v>9</v>
      </c>
      <c r="G8" s="44">
        <v>17.5</v>
      </c>
      <c r="H8" s="44">
        <v>3</v>
      </c>
      <c r="I8" s="44">
        <v>13.32</v>
      </c>
      <c r="J8" s="44">
        <v>1</v>
      </c>
      <c r="K8" s="44">
        <v>9.36</v>
      </c>
      <c r="L8" s="44">
        <v>1</v>
      </c>
      <c r="M8" s="44">
        <v>19.7</v>
      </c>
      <c r="N8" s="44">
        <v>1</v>
      </c>
      <c r="O8" s="44">
        <v>1.58</v>
      </c>
      <c r="P8" s="44">
        <v>1</v>
      </c>
      <c r="Q8" s="44">
        <v>95.9</v>
      </c>
      <c r="R8" s="44">
        <v>1</v>
      </c>
      <c r="S8" s="44">
        <v>9.6999999999999993</v>
      </c>
      <c r="T8" s="44">
        <v>19</v>
      </c>
      <c r="U8" s="44">
        <v>32.840000000000003</v>
      </c>
      <c r="V8" s="44">
        <v>1</v>
      </c>
      <c r="W8" s="44">
        <v>0.95</v>
      </c>
    </row>
    <row r="9" spans="1:23" ht="18.75" customHeight="1" x14ac:dyDescent="0.2">
      <c r="A9" s="87" t="s">
        <v>498</v>
      </c>
      <c r="B9" s="44">
        <v>152</v>
      </c>
      <c r="C9" s="44">
        <v>221.4</v>
      </c>
      <c r="D9" s="44">
        <v>115</v>
      </c>
      <c r="E9" s="44">
        <v>20.48</v>
      </c>
      <c r="F9" s="44">
        <v>9</v>
      </c>
      <c r="G9" s="44">
        <v>17.5</v>
      </c>
      <c r="H9" s="44">
        <v>3</v>
      </c>
      <c r="I9" s="44">
        <v>13.44</v>
      </c>
      <c r="J9" s="44">
        <v>1</v>
      </c>
      <c r="K9" s="44">
        <v>9.36</v>
      </c>
      <c r="L9" s="44">
        <v>1</v>
      </c>
      <c r="M9" s="44">
        <v>19.7</v>
      </c>
      <c r="N9" s="44">
        <v>1</v>
      </c>
      <c r="O9" s="44">
        <v>1.58</v>
      </c>
      <c r="P9" s="44">
        <v>1</v>
      </c>
      <c r="Q9" s="44">
        <v>95.9</v>
      </c>
      <c r="R9" s="44">
        <v>1</v>
      </c>
      <c r="S9" s="44">
        <v>9.6999999999999993</v>
      </c>
      <c r="T9" s="44">
        <v>19</v>
      </c>
      <c r="U9" s="44">
        <v>32.76</v>
      </c>
      <c r="V9" s="44">
        <v>1</v>
      </c>
      <c r="W9" s="44">
        <v>0.95</v>
      </c>
    </row>
    <row r="10" spans="1:23" ht="15" customHeight="1" x14ac:dyDescent="0.2">
      <c r="A10" s="5" t="s">
        <v>139</v>
      </c>
      <c r="B10" s="38"/>
      <c r="C10" s="42"/>
      <c r="D10" s="38"/>
      <c r="E10" s="42"/>
      <c r="F10" s="38"/>
      <c r="G10" s="42"/>
      <c r="H10" s="38"/>
      <c r="I10" s="42"/>
      <c r="J10" s="38"/>
      <c r="K10" s="42"/>
      <c r="L10" s="38"/>
      <c r="M10" s="42"/>
      <c r="N10" s="38"/>
      <c r="O10" s="42"/>
      <c r="P10" s="38"/>
      <c r="Q10" s="42"/>
      <c r="R10" s="38"/>
      <c r="S10" s="42"/>
      <c r="T10" s="38"/>
      <c r="U10" s="42"/>
      <c r="V10" s="38"/>
      <c r="W10" s="49" t="s">
        <v>117</v>
      </c>
    </row>
    <row r="11" spans="1:23" ht="15" customHeight="1" x14ac:dyDescent="0.2">
      <c r="A11" s="138" t="s">
        <v>391</v>
      </c>
      <c r="B11" s="42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</row>
    <row r="12" spans="1:23" ht="15" customHeight="1" x14ac:dyDescent="0.2">
      <c r="C12" s="139"/>
    </row>
    <row r="13" spans="1:23" ht="15" customHeight="1" x14ac:dyDescent="0.2">
      <c r="C13" s="139"/>
    </row>
    <row r="14" spans="1:23" ht="15" customHeight="1" x14ac:dyDescent="0.2"/>
    <row r="15" spans="1:23" ht="15" customHeight="1" x14ac:dyDescent="0.2"/>
    <row r="16" spans="1:23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</sheetData>
  <customSheetViews>
    <customSheetView guid="{A893DE78-4755-43D8-AE63-0857F2433634}" showPageBreaks="1" showGridLines="0" fitToPage="1" printArea="1" view="pageBreakPreview">
      <selection activeCell="B9" sqref="B9:W9"/>
      <pageMargins left="0.7" right="0.7" top="0.75" bottom="0.75" header="0.3" footer="0.3"/>
      <pageSetup paperSize="9" scale="86" orientation="landscape" horizontalDpi="200" verticalDpi="200" r:id="rId1"/>
      <headerFooter alignWithMargins="0"/>
    </customSheetView>
    <customSheetView guid="{CD2E0E14-BA42-4834-B56F-F1781D396EE5}" scale="60" showPageBreaks="1" showGridLines="0" fitToPage="1" printArea="1" view="pageBreakPreview">
      <pageMargins left="0.7" right="0.7" top="0.75" bottom="0.75" header="0.3" footer="0.3"/>
      <pageSetup paperSize="9" scale="89" orientation="landscape" horizontalDpi="200" verticalDpi="200" r:id="rId2"/>
      <headerFooter alignWithMargins="0"/>
    </customSheetView>
    <customSheetView guid="{A5E528E1-A25F-7947-9CCF-7BDB780F2FA8}" showPageBreaks="1" showGridLines="0" fitToPage="1" printArea="1">
      <selection activeCell="B9" sqref="B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D8021DA7-8CA4-BE47-9BB6-6FECF89F7CBC}" showGridLines="0" fitToPage="1" printArea="1">
      <selection activeCell="B9" sqref="B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8D48D77B-D6F5-614E-8310-5F4D5211C9E9}" showPageBreaks="1" showGridLines="0" fitToPage="1" printArea="1">
      <selection activeCell="B9" sqref="B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1709C155-864E-DE46-A33E-16AAF6EAB835}" showPageBreaks="1" showGridLines="0" fitToPage="1" printArea="1">
      <selection activeCell="B9" sqref="B9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546B3832-C765-4230-8030-D2C4ACB16472}" showPageBreaks="1" showGridLines="0" fitToPage="1" printArea="1" view="pageBreakPreview">
      <selection activeCell="B9" sqref="B9:W9"/>
      <pageMargins left="0.7" right="0.7" top="0.75" bottom="0.75" header="0.3" footer="0.3"/>
      <pageSetup paperSize="9" scale="86" orientation="landscape" horizontalDpi="200" verticalDpi="200" r:id="rId7"/>
      <headerFooter alignWithMargins="0"/>
    </customSheetView>
    <customSheetView guid="{1A61336A-0210-46C6-9B98-93E727A8311D}" showPageBreaks="1" showGridLines="0" fitToPage="1" printArea="1" view="pageBreakPreview">
      <selection activeCell="B9" sqref="B9:W9"/>
      <pageMargins left="0.7" right="0.7" top="0.75" bottom="0.75" header="0.3" footer="0.3"/>
      <pageSetup paperSize="9" scale="86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>
      <selection activeCell="I18" sqref="I18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>
      <selection activeCell="I18" sqref="I18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>
      <selection activeCell="I18" sqref="I18"/>
      <pageMargins left="0.7" right="0.7" top="0.75" bottom="0.75" header="0.3" footer="0.3"/>
      <pageSetup paperSize="9" orientation="landscape" horizontalDpi="200" verticalDpi="200" r:id="rId11"/>
      <headerFooter alignWithMargins="0"/>
    </customSheetView>
    <customSheetView guid="{14BF2363-5B7D-4539-BE06-FBECBC8CD0B3}" showPageBreaks="1" showGridLines="0" fitToPage="1" printArea="1" view="pageBreakPreview">
      <selection activeCell="I18" sqref="I18"/>
      <pageMargins left="0.7" right="0.7" top="0.75" bottom="0.75" header="0.3" footer="0.3"/>
      <pageSetup paperSize="9" scale="86" orientation="landscape" horizontalDpi="200" verticalDpi="200" r:id="rId12"/>
      <headerFooter alignWithMargins="0"/>
    </customSheetView>
  </customSheetViews>
  <mergeCells count="12">
    <mergeCell ref="V3:W3"/>
    <mergeCell ref="A3:A4"/>
    <mergeCell ref="L3:M3"/>
    <mergeCell ref="N3:O3"/>
    <mergeCell ref="P3:Q3"/>
    <mergeCell ref="R3:S3"/>
    <mergeCell ref="T3:U3"/>
    <mergeCell ref="B3:C3"/>
    <mergeCell ref="D3:E3"/>
    <mergeCell ref="F3:G3"/>
    <mergeCell ref="H3:I3"/>
    <mergeCell ref="J3:K3"/>
  </mergeCells>
  <phoneticPr fontId="3"/>
  <pageMargins left="0.7" right="0.7" top="0.75" bottom="0.75" header="0.3" footer="0.3"/>
  <pageSetup paperSize="9" scale="86" orientation="landscape" horizontalDpi="200" verticalDpi="200" r:id="rId1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40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2" width="2.6640625" style="35" customWidth="1"/>
    <col min="3" max="3" width="5.6640625" style="35" customWidth="1"/>
    <col min="4" max="4" width="10.109375" style="35" bestFit="1" customWidth="1"/>
    <col min="5" max="5" width="14.88671875" style="35" customWidth="1"/>
    <col min="6" max="6" width="8.44140625" style="141" customWidth="1"/>
    <col min="7" max="7" width="14.88671875" style="35" customWidth="1"/>
    <col min="8" max="8" width="8.44140625" style="35" customWidth="1"/>
    <col min="9" max="9" width="14.88671875" style="35" customWidth="1"/>
    <col min="10" max="10" width="8.44140625" style="142" customWidth="1"/>
    <col min="11" max="11" width="14.88671875" style="35" customWidth="1"/>
    <col min="12" max="12" width="8.44140625" style="35" customWidth="1"/>
    <col min="13" max="13" width="14.88671875" style="35" customWidth="1"/>
    <col min="14" max="14" width="8.44140625" style="35" customWidth="1"/>
    <col min="15" max="17" width="9" style="35"/>
    <col min="18" max="18" width="8.88671875" style="35" customWidth="1"/>
    <col min="19" max="16384" width="9" style="35"/>
  </cols>
  <sheetData>
    <row r="1" spans="1:14" ht="20.100000000000001" customHeight="1" x14ac:dyDescent="0.2">
      <c r="A1" s="186" t="s">
        <v>455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14.25" customHeight="1" x14ac:dyDescent="0.2">
      <c r="A2" s="86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84" t="s">
        <v>410</v>
      </c>
    </row>
    <row r="3" spans="1:14" ht="15" customHeight="1" x14ac:dyDescent="0.2">
      <c r="A3" s="280" t="s">
        <v>370</v>
      </c>
      <c r="B3" s="278" t="s">
        <v>264</v>
      </c>
      <c r="C3" s="278" t="s">
        <v>182</v>
      </c>
      <c r="D3" s="282"/>
      <c r="E3" s="278" t="s">
        <v>278</v>
      </c>
      <c r="F3" s="282"/>
      <c r="G3" s="278" t="s">
        <v>12</v>
      </c>
      <c r="H3" s="282"/>
      <c r="I3" s="278" t="s">
        <v>454</v>
      </c>
      <c r="J3" s="282"/>
      <c r="K3" s="278" t="s">
        <v>453</v>
      </c>
      <c r="L3" s="282"/>
      <c r="M3" s="278" t="s">
        <v>168</v>
      </c>
      <c r="N3" s="278"/>
    </row>
    <row r="4" spans="1:14" s="36" customFormat="1" ht="41.25" customHeight="1" x14ac:dyDescent="0.2">
      <c r="A4" s="281"/>
      <c r="B4" s="282"/>
      <c r="C4" s="169" t="s">
        <v>393</v>
      </c>
      <c r="D4" s="169" t="s">
        <v>266</v>
      </c>
      <c r="E4" s="169" t="s">
        <v>216</v>
      </c>
      <c r="F4" s="148" t="s">
        <v>221</v>
      </c>
      <c r="G4" s="169" t="s">
        <v>216</v>
      </c>
      <c r="H4" s="148" t="s">
        <v>221</v>
      </c>
      <c r="I4" s="169" t="s">
        <v>216</v>
      </c>
      <c r="J4" s="148" t="s">
        <v>221</v>
      </c>
      <c r="K4" s="169" t="s">
        <v>216</v>
      </c>
      <c r="L4" s="148" t="s">
        <v>221</v>
      </c>
      <c r="M4" s="169" t="s">
        <v>216</v>
      </c>
      <c r="N4" s="148" t="s">
        <v>221</v>
      </c>
    </row>
    <row r="5" spans="1:14" s="143" customFormat="1" ht="17.399999999999999" customHeight="1" x14ac:dyDescent="0.2">
      <c r="A5" s="278" t="s">
        <v>403</v>
      </c>
      <c r="B5" s="146">
        <v>1</v>
      </c>
      <c r="C5" s="283">
        <v>115</v>
      </c>
      <c r="D5" s="284">
        <f>'56-2 公園一覧②'!D4</f>
        <v>204806.59999999998</v>
      </c>
      <c r="E5" s="147" t="s">
        <v>452</v>
      </c>
      <c r="F5" s="149">
        <v>529</v>
      </c>
      <c r="G5" s="147" t="s">
        <v>143</v>
      </c>
      <c r="H5" s="149">
        <v>1174.2</v>
      </c>
      <c r="I5" s="147" t="s">
        <v>432</v>
      </c>
      <c r="J5" s="149">
        <v>3001</v>
      </c>
      <c r="K5" s="147" t="s">
        <v>339</v>
      </c>
      <c r="L5" s="149">
        <v>3371.6</v>
      </c>
      <c r="M5" s="147" t="s">
        <v>46</v>
      </c>
      <c r="N5" s="149">
        <v>5182.8900000000003</v>
      </c>
    </row>
    <row r="6" spans="1:14" s="143" customFormat="1" ht="17.399999999999999" customHeight="1" x14ac:dyDescent="0.2">
      <c r="A6" s="278"/>
      <c r="B6" s="146">
        <v>2</v>
      </c>
      <c r="C6" s="283"/>
      <c r="D6" s="284"/>
      <c r="E6" s="147" t="s">
        <v>450</v>
      </c>
      <c r="F6" s="149">
        <v>776</v>
      </c>
      <c r="G6" s="147" t="s">
        <v>404</v>
      </c>
      <c r="H6" s="149">
        <v>5813.64</v>
      </c>
      <c r="I6" s="147" t="s">
        <v>448</v>
      </c>
      <c r="J6" s="149">
        <v>867.5</v>
      </c>
      <c r="K6" s="147" t="s">
        <v>153</v>
      </c>
      <c r="L6" s="149">
        <v>373.5</v>
      </c>
      <c r="M6" s="147" t="s">
        <v>447</v>
      </c>
      <c r="N6" s="149">
        <v>1117</v>
      </c>
    </row>
    <row r="7" spans="1:14" s="143" customFormat="1" ht="17.399999999999999" customHeight="1" x14ac:dyDescent="0.2">
      <c r="A7" s="278"/>
      <c r="B7" s="146">
        <v>3</v>
      </c>
      <c r="C7" s="283"/>
      <c r="D7" s="284"/>
      <c r="E7" s="147" t="s">
        <v>398</v>
      </c>
      <c r="F7" s="149">
        <v>919</v>
      </c>
      <c r="G7" s="147" t="s">
        <v>446</v>
      </c>
      <c r="H7" s="149">
        <v>3373</v>
      </c>
      <c r="I7" s="147" t="s">
        <v>444</v>
      </c>
      <c r="J7" s="149">
        <v>1477</v>
      </c>
      <c r="K7" s="147" t="s">
        <v>102</v>
      </c>
      <c r="L7" s="149">
        <v>150.19999999999999</v>
      </c>
      <c r="M7" s="147" t="s">
        <v>94</v>
      </c>
      <c r="N7" s="149">
        <v>3306</v>
      </c>
    </row>
    <row r="8" spans="1:14" s="143" customFormat="1" ht="17.399999999999999" customHeight="1" x14ac:dyDescent="0.2">
      <c r="A8" s="278"/>
      <c r="B8" s="146">
        <v>4</v>
      </c>
      <c r="C8" s="283"/>
      <c r="D8" s="284"/>
      <c r="E8" s="147" t="s">
        <v>445</v>
      </c>
      <c r="F8" s="149">
        <v>1103</v>
      </c>
      <c r="G8" s="147" t="s">
        <v>388</v>
      </c>
      <c r="H8" s="149">
        <v>7423.72</v>
      </c>
      <c r="I8" s="147" t="s">
        <v>335</v>
      </c>
      <c r="J8" s="149">
        <v>1690</v>
      </c>
      <c r="K8" s="147" t="s">
        <v>259</v>
      </c>
      <c r="L8" s="149">
        <v>133.6</v>
      </c>
      <c r="M8" s="147" t="s">
        <v>443</v>
      </c>
      <c r="N8" s="149">
        <v>533</v>
      </c>
    </row>
    <row r="9" spans="1:14" s="143" customFormat="1" ht="17.399999999999999" customHeight="1" x14ac:dyDescent="0.2">
      <c r="A9" s="278"/>
      <c r="B9" s="146">
        <v>5</v>
      </c>
      <c r="C9" s="283"/>
      <c r="D9" s="284"/>
      <c r="E9" s="147" t="s">
        <v>53</v>
      </c>
      <c r="F9" s="149">
        <v>715</v>
      </c>
      <c r="G9" s="147" t="s">
        <v>442</v>
      </c>
      <c r="H9" s="149">
        <v>1036.3399999999999</v>
      </c>
      <c r="I9" s="147" t="s">
        <v>9</v>
      </c>
      <c r="J9" s="149">
        <v>837</v>
      </c>
      <c r="K9" s="147" t="s">
        <v>203</v>
      </c>
      <c r="L9" s="149">
        <v>174.99</v>
      </c>
      <c r="M9" s="147" t="s">
        <v>412</v>
      </c>
      <c r="N9" s="149">
        <v>897</v>
      </c>
    </row>
    <row r="10" spans="1:14" s="143" customFormat="1" ht="17.399999999999999" customHeight="1" x14ac:dyDescent="0.2">
      <c r="A10" s="278"/>
      <c r="B10" s="146">
        <v>6</v>
      </c>
      <c r="C10" s="283"/>
      <c r="D10" s="284"/>
      <c r="E10" s="147" t="s">
        <v>363</v>
      </c>
      <c r="F10" s="149">
        <v>800</v>
      </c>
      <c r="G10" s="147" t="s">
        <v>441</v>
      </c>
      <c r="H10" s="149">
        <v>2531.91</v>
      </c>
      <c r="I10" s="147" t="s">
        <v>248</v>
      </c>
      <c r="J10" s="149">
        <v>1899</v>
      </c>
      <c r="K10" s="147" t="s">
        <v>440</v>
      </c>
      <c r="L10" s="149">
        <v>128.30000000000001</v>
      </c>
      <c r="M10" s="147" t="s">
        <v>407</v>
      </c>
      <c r="N10" s="149">
        <v>1057</v>
      </c>
    </row>
    <row r="11" spans="1:14" s="143" customFormat="1" ht="17.399999999999999" customHeight="1" x14ac:dyDescent="0.2">
      <c r="A11" s="278"/>
      <c r="B11" s="146">
        <v>7</v>
      </c>
      <c r="C11" s="283"/>
      <c r="D11" s="284"/>
      <c r="E11" s="147" t="s">
        <v>439</v>
      </c>
      <c r="F11" s="149">
        <v>840</v>
      </c>
      <c r="G11" s="147" t="s">
        <v>438</v>
      </c>
      <c r="H11" s="149">
        <v>1594.63</v>
      </c>
      <c r="I11" s="147" t="s">
        <v>161</v>
      </c>
      <c r="J11" s="149">
        <v>1608</v>
      </c>
      <c r="K11" s="147" t="s">
        <v>337</v>
      </c>
      <c r="L11" s="149">
        <v>120.9</v>
      </c>
      <c r="M11" s="147" t="s">
        <v>194</v>
      </c>
      <c r="N11" s="149">
        <v>922</v>
      </c>
    </row>
    <row r="12" spans="1:14" s="143" customFormat="1" ht="17.399999999999999" customHeight="1" x14ac:dyDescent="0.2">
      <c r="A12" s="278"/>
      <c r="B12" s="146">
        <v>8</v>
      </c>
      <c r="C12" s="283"/>
      <c r="D12" s="284"/>
      <c r="E12" s="147" t="s">
        <v>162</v>
      </c>
      <c r="F12" s="149">
        <v>600</v>
      </c>
      <c r="G12" s="147" t="s">
        <v>437</v>
      </c>
      <c r="H12" s="149">
        <v>1682.52</v>
      </c>
      <c r="I12" s="153"/>
      <c r="J12" s="155"/>
      <c r="K12" s="147" t="s">
        <v>436</v>
      </c>
      <c r="L12" s="149">
        <v>243.89</v>
      </c>
      <c r="M12" s="150"/>
      <c r="N12" s="155"/>
    </row>
    <row r="13" spans="1:14" s="143" customFormat="1" ht="17.399999999999999" customHeight="1" x14ac:dyDescent="0.2">
      <c r="A13" s="278"/>
      <c r="B13" s="146">
        <v>9</v>
      </c>
      <c r="C13" s="283"/>
      <c r="D13" s="284"/>
      <c r="E13" s="147" t="s">
        <v>435</v>
      </c>
      <c r="F13" s="149">
        <v>835</v>
      </c>
      <c r="G13" s="147" t="s">
        <v>332</v>
      </c>
      <c r="H13" s="149">
        <v>3600.06</v>
      </c>
      <c r="I13" s="153"/>
      <c r="J13" s="155"/>
      <c r="K13" s="147" t="s">
        <v>217</v>
      </c>
      <c r="L13" s="149">
        <v>317.5</v>
      </c>
      <c r="M13" s="150"/>
      <c r="N13" s="155"/>
    </row>
    <row r="14" spans="1:14" s="143" customFormat="1" ht="17.399999999999999" customHeight="1" x14ac:dyDescent="0.2">
      <c r="A14" s="278"/>
      <c r="B14" s="146">
        <v>10</v>
      </c>
      <c r="C14" s="283"/>
      <c r="D14" s="284"/>
      <c r="E14" s="147" t="s">
        <v>381</v>
      </c>
      <c r="F14" s="149">
        <v>1691</v>
      </c>
      <c r="G14" s="147" t="s">
        <v>241</v>
      </c>
      <c r="H14" s="149">
        <v>1483</v>
      </c>
      <c r="I14" s="153"/>
      <c r="J14" s="155"/>
      <c r="K14" s="147" t="s">
        <v>224</v>
      </c>
      <c r="L14" s="149">
        <v>241.75</v>
      </c>
      <c r="M14" s="150"/>
      <c r="N14" s="155"/>
    </row>
    <row r="15" spans="1:14" s="143" customFormat="1" ht="17.399999999999999" customHeight="1" x14ac:dyDescent="0.2">
      <c r="A15" s="278"/>
      <c r="B15" s="146">
        <v>11</v>
      </c>
      <c r="C15" s="283"/>
      <c r="D15" s="284"/>
      <c r="E15" s="147" t="s">
        <v>186</v>
      </c>
      <c r="F15" s="149">
        <v>999</v>
      </c>
      <c r="G15" s="147" t="s">
        <v>249</v>
      </c>
      <c r="H15" s="149">
        <v>1150.73</v>
      </c>
      <c r="I15" s="153"/>
      <c r="J15" s="155"/>
      <c r="K15" s="147" t="s">
        <v>304</v>
      </c>
      <c r="L15" s="149">
        <v>2769.56</v>
      </c>
      <c r="M15" s="150"/>
      <c r="N15" s="155"/>
    </row>
    <row r="16" spans="1:14" s="143" customFormat="1" ht="17.399999999999999" customHeight="1" x14ac:dyDescent="0.2">
      <c r="A16" s="278"/>
      <c r="B16" s="146">
        <v>12</v>
      </c>
      <c r="C16" s="283"/>
      <c r="D16" s="284"/>
      <c r="E16" s="147" t="s">
        <v>434</v>
      </c>
      <c r="F16" s="149">
        <v>3839</v>
      </c>
      <c r="G16" s="147" t="s">
        <v>195</v>
      </c>
      <c r="H16" s="149">
        <v>847</v>
      </c>
      <c r="I16" s="153"/>
      <c r="J16" s="155"/>
      <c r="K16" s="147" t="s">
        <v>433</v>
      </c>
      <c r="L16" s="149">
        <v>1929.73</v>
      </c>
      <c r="M16" s="150"/>
      <c r="N16" s="155"/>
    </row>
    <row r="17" spans="1:14" s="143" customFormat="1" ht="17.399999999999999" customHeight="1" x14ac:dyDescent="0.2">
      <c r="A17" s="278"/>
      <c r="B17" s="146">
        <v>13</v>
      </c>
      <c r="C17" s="283"/>
      <c r="D17" s="284"/>
      <c r="E17" s="147" t="s">
        <v>430</v>
      </c>
      <c r="F17" s="149">
        <v>2139.5</v>
      </c>
      <c r="G17" s="147" t="s">
        <v>429</v>
      </c>
      <c r="H17" s="149">
        <v>678</v>
      </c>
      <c r="I17" s="153"/>
      <c r="J17" s="156"/>
      <c r="K17" s="147" t="s">
        <v>428</v>
      </c>
      <c r="L17" s="149">
        <v>1374</v>
      </c>
      <c r="M17" s="152"/>
      <c r="N17" s="155"/>
    </row>
    <row r="18" spans="1:14" s="143" customFormat="1" ht="17.399999999999999" customHeight="1" x14ac:dyDescent="0.2">
      <c r="A18" s="278"/>
      <c r="B18" s="146">
        <v>14</v>
      </c>
      <c r="C18" s="283"/>
      <c r="D18" s="284"/>
      <c r="E18" s="147" t="s">
        <v>10</v>
      </c>
      <c r="F18" s="149">
        <v>2123</v>
      </c>
      <c r="G18" s="147" t="s">
        <v>427</v>
      </c>
      <c r="H18" s="146">
        <v>842.58</v>
      </c>
      <c r="I18" s="153"/>
      <c r="J18" s="156"/>
      <c r="K18" s="147" t="s">
        <v>126</v>
      </c>
      <c r="L18" s="149">
        <v>2574.15</v>
      </c>
      <c r="M18" s="152"/>
      <c r="N18" s="155"/>
    </row>
    <row r="19" spans="1:14" s="143" customFormat="1" ht="17.399999999999999" customHeight="1" x14ac:dyDescent="0.2">
      <c r="A19" s="278"/>
      <c r="B19" s="146">
        <v>15</v>
      </c>
      <c r="C19" s="283"/>
      <c r="D19" s="284"/>
      <c r="E19" s="147" t="s">
        <v>426</v>
      </c>
      <c r="F19" s="149">
        <v>1114</v>
      </c>
      <c r="G19" s="147" t="s">
        <v>425</v>
      </c>
      <c r="H19" s="146">
        <v>947.91</v>
      </c>
      <c r="I19" s="153"/>
      <c r="J19" s="156"/>
      <c r="K19" s="147" t="s">
        <v>423</v>
      </c>
      <c r="L19" s="149">
        <v>142.43</v>
      </c>
      <c r="M19" s="152"/>
      <c r="N19" s="155"/>
    </row>
    <row r="20" spans="1:14" s="143" customFormat="1" ht="17.399999999999999" customHeight="1" x14ac:dyDescent="0.2">
      <c r="A20" s="278"/>
      <c r="B20" s="146">
        <v>16</v>
      </c>
      <c r="C20" s="283"/>
      <c r="D20" s="284"/>
      <c r="E20" s="147" t="s">
        <v>315</v>
      </c>
      <c r="F20" s="149">
        <v>1992</v>
      </c>
      <c r="G20" s="147" t="s">
        <v>147</v>
      </c>
      <c r="H20" s="149">
        <v>1880.56</v>
      </c>
      <c r="I20" s="153"/>
      <c r="J20" s="156"/>
      <c r="K20" s="147" t="s">
        <v>422</v>
      </c>
      <c r="L20" s="149">
        <v>146.52000000000001</v>
      </c>
      <c r="M20" s="152"/>
      <c r="N20" s="155"/>
    </row>
    <row r="21" spans="1:14" s="143" customFormat="1" ht="17.399999999999999" customHeight="1" x14ac:dyDescent="0.2">
      <c r="A21" s="278"/>
      <c r="B21" s="146">
        <v>17</v>
      </c>
      <c r="C21" s="283"/>
      <c r="D21" s="284"/>
      <c r="E21" s="147" t="s">
        <v>421</v>
      </c>
      <c r="F21" s="149">
        <v>1753</v>
      </c>
      <c r="G21" s="147" t="s">
        <v>344</v>
      </c>
      <c r="H21" s="149">
        <v>3860.65</v>
      </c>
      <c r="I21" s="153"/>
      <c r="J21" s="156"/>
      <c r="K21" s="147" t="s">
        <v>260</v>
      </c>
      <c r="L21" s="149">
        <v>700.89</v>
      </c>
      <c r="M21" s="152"/>
      <c r="N21" s="155"/>
    </row>
    <row r="22" spans="1:14" s="143" customFormat="1" ht="17.399999999999999" customHeight="1" x14ac:dyDescent="0.2">
      <c r="A22" s="278"/>
      <c r="B22" s="146">
        <v>18</v>
      </c>
      <c r="C22" s="283"/>
      <c r="D22" s="284"/>
      <c r="E22" s="147" t="s">
        <v>313</v>
      </c>
      <c r="F22" s="149">
        <v>1436</v>
      </c>
      <c r="G22" s="147" t="s">
        <v>183</v>
      </c>
      <c r="H22" s="149">
        <v>1905.96</v>
      </c>
      <c r="I22" s="153"/>
      <c r="J22" s="156"/>
      <c r="K22" s="147" t="s">
        <v>420</v>
      </c>
      <c r="L22" s="149">
        <v>594.51</v>
      </c>
      <c r="M22" s="152"/>
      <c r="N22" s="155"/>
    </row>
    <row r="23" spans="1:14" s="143" customFormat="1" ht="17.399999999999999" customHeight="1" x14ac:dyDescent="0.2">
      <c r="A23" s="278"/>
      <c r="B23" s="146">
        <v>19</v>
      </c>
      <c r="C23" s="283"/>
      <c r="D23" s="284"/>
      <c r="E23" s="147" t="s">
        <v>0</v>
      </c>
      <c r="F23" s="149">
        <v>1943</v>
      </c>
      <c r="G23" s="147" t="s">
        <v>368</v>
      </c>
      <c r="H23" s="149">
        <v>2689.38</v>
      </c>
      <c r="I23" s="153"/>
      <c r="J23" s="156"/>
      <c r="K23" s="147" t="s">
        <v>226</v>
      </c>
      <c r="L23" s="149">
        <v>2168</v>
      </c>
      <c r="M23" s="152"/>
      <c r="N23" s="155"/>
    </row>
    <row r="24" spans="1:14" s="143" customFormat="1" ht="17.399999999999999" customHeight="1" x14ac:dyDescent="0.2">
      <c r="A24" s="278"/>
      <c r="B24" s="146">
        <v>20</v>
      </c>
      <c r="C24" s="283"/>
      <c r="D24" s="284"/>
      <c r="E24" s="147" t="s">
        <v>419</v>
      </c>
      <c r="F24" s="149">
        <v>2657</v>
      </c>
      <c r="G24" s="147" t="s">
        <v>327</v>
      </c>
      <c r="H24" s="149">
        <v>2287.7199999999998</v>
      </c>
      <c r="I24" s="153"/>
      <c r="J24" s="156"/>
      <c r="K24" s="147" t="s">
        <v>418</v>
      </c>
      <c r="L24" s="149">
        <v>133.97</v>
      </c>
      <c r="M24" s="152"/>
      <c r="N24" s="155"/>
    </row>
    <row r="25" spans="1:14" s="143" customFormat="1" ht="17.399999999999999" customHeight="1" x14ac:dyDescent="0.2">
      <c r="A25" s="278"/>
      <c r="B25" s="146">
        <v>21</v>
      </c>
      <c r="C25" s="283"/>
      <c r="D25" s="284"/>
      <c r="E25" s="147" t="s">
        <v>96</v>
      </c>
      <c r="F25" s="149">
        <v>9350</v>
      </c>
      <c r="G25" s="147" t="s">
        <v>417</v>
      </c>
      <c r="H25" s="149">
        <v>2275</v>
      </c>
      <c r="I25" s="153"/>
      <c r="J25" s="156"/>
      <c r="K25" s="147" t="s">
        <v>268</v>
      </c>
      <c r="L25" s="149">
        <v>474</v>
      </c>
      <c r="M25" s="152"/>
      <c r="N25" s="155"/>
    </row>
    <row r="26" spans="1:14" s="143" customFormat="1" ht="17.399999999999999" customHeight="1" x14ac:dyDescent="0.2">
      <c r="A26" s="278"/>
      <c r="B26" s="146">
        <v>22</v>
      </c>
      <c r="C26" s="283"/>
      <c r="D26" s="284"/>
      <c r="E26" s="147" t="s">
        <v>416</v>
      </c>
      <c r="F26" s="149">
        <v>3069</v>
      </c>
      <c r="G26" s="147" t="s">
        <v>323</v>
      </c>
      <c r="H26" s="149">
        <v>1593</v>
      </c>
      <c r="I26" s="153"/>
      <c r="J26" s="156"/>
      <c r="K26" s="147" t="s">
        <v>261</v>
      </c>
      <c r="L26" s="149">
        <v>212</v>
      </c>
      <c r="M26" s="152"/>
      <c r="N26" s="155"/>
    </row>
    <row r="27" spans="1:14" s="143" customFormat="1" ht="17.399999999999999" customHeight="1" x14ac:dyDescent="0.2">
      <c r="A27" s="278"/>
      <c r="B27" s="146">
        <v>23</v>
      </c>
      <c r="C27" s="283"/>
      <c r="D27" s="284"/>
      <c r="E27" s="147" t="s">
        <v>294</v>
      </c>
      <c r="F27" s="149">
        <v>2505</v>
      </c>
      <c r="G27" s="147" t="s">
        <v>415</v>
      </c>
      <c r="H27" s="149">
        <v>1342</v>
      </c>
      <c r="I27" s="153"/>
      <c r="J27" s="156"/>
      <c r="K27" s="147" t="s">
        <v>414</v>
      </c>
      <c r="L27" s="149">
        <v>312</v>
      </c>
      <c r="M27" s="152"/>
      <c r="N27" s="155"/>
    </row>
    <row r="28" spans="1:14" s="143" customFormat="1" ht="17.399999999999999" customHeight="1" x14ac:dyDescent="0.2">
      <c r="A28" s="278"/>
      <c r="B28" s="146">
        <v>24</v>
      </c>
      <c r="C28" s="283"/>
      <c r="D28" s="284"/>
      <c r="E28" s="147" t="s">
        <v>413</v>
      </c>
      <c r="F28" s="149">
        <v>2206</v>
      </c>
      <c r="G28" s="147" t="s">
        <v>411</v>
      </c>
      <c r="H28" s="149">
        <v>2320</v>
      </c>
      <c r="I28" s="153"/>
      <c r="J28" s="156"/>
      <c r="K28" s="147" t="s">
        <v>409</v>
      </c>
      <c r="L28" s="149">
        <v>627</v>
      </c>
      <c r="M28" s="152"/>
      <c r="N28" s="155"/>
    </row>
    <row r="29" spans="1:14" s="143" customFormat="1" ht="17.399999999999999" customHeight="1" x14ac:dyDescent="0.2">
      <c r="A29" s="278"/>
      <c r="B29" s="146">
        <v>25</v>
      </c>
      <c r="C29" s="283"/>
      <c r="D29" s="284"/>
      <c r="E29" s="147" t="s">
        <v>408</v>
      </c>
      <c r="F29" s="149">
        <v>1490</v>
      </c>
      <c r="G29" s="147" t="s">
        <v>405</v>
      </c>
      <c r="H29" s="149">
        <v>1925</v>
      </c>
      <c r="I29" s="153"/>
      <c r="J29" s="156"/>
      <c r="K29" s="147" t="s">
        <v>402</v>
      </c>
      <c r="L29" s="149">
        <v>1366</v>
      </c>
      <c r="M29" s="152"/>
      <c r="N29" s="155"/>
    </row>
    <row r="30" spans="1:14" s="143" customFormat="1" ht="17.399999999999999" customHeight="1" x14ac:dyDescent="0.2">
      <c r="A30" s="278"/>
      <c r="B30" s="146">
        <v>26</v>
      </c>
      <c r="C30" s="283"/>
      <c r="D30" s="284"/>
      <c r="E30" s="147" t="s">
        <v>67</v>
      </c>
      <c r="F30" s="149">
        <v>1757</v>
      </c>
      <c r="G30" s="147" t="s">
        <v>99</v>
      </c>
      <c r="H30" s="149">
        <v>2230</v>
      </c>
      <c r="I30" s="153"/>
      <c r="J30" s="156"/>
      <c r="K30" s="147" t="s">
        <v>200</v>
      </c>
      <c r="L30" s="149">
        <v>199</v>
      </c>
      <c r="M30" s="152"/>
      <c r="N30" s="155"/>
    </row>
    <row r="31" spans="1:14" s="143" customFormat="1" ht="17.399999999999999" customHeight="1" x14ac:dyDescent="0.2">
      <c r="A31" s="278"/>
      <c r="B31" s="146">
        <v>27</v>
      </c>
      <c r="C31" s="283"/>
      <c r="D31" s="284"/>
      <c r="E31" s="147" t="s">
        <v>159</v>
      </c>
      <c r="F31" s="149">
        <v>4883</v>
      </c>
      <c r="G31" s="147" t="s">
        <v>228</v>
      </c>
      <c r="H31" s="151">
        <v>1759</v>
      </c>
      <c r="I31" s="153"/>
      <c r="J31" s="156"/>
      <c r="K31" s="147" t="s">
        <v>401</v>
      </c>
      <c r="L31" s="149">
        <v>110</v>
      </c>
      <c r="M31" s="152"/>
      <c r="N31" s="155"/>
    </row>
    <row r="32" spans="1:14" s="143" customFormat="1" ht="17.399999999999999" customHeight="1" x14ac:dyDescent="0.2">
      <c r="A32" s="278"/>
      <c r="B32" s="146">
        <v>28</v>
      </c>
      <c r="C32" s="283"/>
      <c r="D32" s="284"/>
      <c r="E32" s="147" t="s">
        <v>29</v>
      </c>
      <c r="F32" s="149">
        <v>1800</v>
      </c>
      <c r="G32" s="150"/>
      <c r="H32" s="152"/>
      <c r="I32" s="153"/>
      <c r="J32" s="156"/>
      <c r="K32" s="147" t="s">
        <v>57</v>
      </c>
      <c r="L32" s="149">
        <v>307</v>
      </c>
      <c r="M32" s="152"/>
      <c r="N32" s="152"/>
    </row>
    <row r="33" spans="1:14" ht="17.399999999999999" customHeight="1" x14ac:dyDescent="0.2">
      <c r="A33" s="144"/>
      <c r="H33" s="142"/>
      <c r="I33" s="142"/>
      <c r="N33" s="157"/>
    </row>
    <row r="34" spans="1:14" ht="17.399999999999999" customHeight="1" x14ac:dyDescent="0.2">
      <c r="A34" s="279"/>
      <c r="B34" s="279"/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</row>
    <row r="35" spans="1:14" ht="15.9" customHeight="1" x14ac:dyDescent="0.2">
      <c r="H35" s="142"/>
      <c r="I35" s="142"/>
      <c r="N35" s="157"/>
    </row>
    <row r="36" spans="1:14" x14ac:dyDescent="0.2">
      <c r="H36" s="142"/>
      <c r="I36" s="142"/>
      <c r="N36" s="157"/>
    </row>
    <row r="37" spans="1:14" x14ac:dyDescent="0.2">
      <c r="H37" s="142"/>
      <c r="I37" s="142"/>
      <c r="N37" s="157"/>
    </row>
    <row r="38" spans="1:14" x14ac:dyDescent="0.2">
      <c r="H38" s="142"/>
      <c r="I38" s="142"/>
      <c r="N38" s="157"/>
    </row>
    <row r="39" spans="1:14" x14ac:dyDescent="0.2">
      <c r="I39" s="154"/>
    </row>
    <row r="40" spans="1:14" x14ac:dyDescent="0.2">
      <c r="I40" s="154"/>
    </row>
  </sheetData>
  <customSheetViews>
    <customSheetView guid="{A893DE78-4755-43D8-AE63-0857F2433634}" showPageBreaks="1" showGridLines="0" fitToPage="1" printArea="1" view="pageBreakPreview">
      <pageMargins left="0.7" right="0.7" top="0.75" bottom="0.75" header="0.3" footer="0.3"/>
      <pageSetup paperSize="9" scale="89" orientation="landscape" horizontalDpi="200" verticalDpi="200" r:id="rId1"/>
      <headerFooter alignWithMargins="0"/>
    </customSheetView>
    <customSheetView guid="{CD2E0E14-BA42-4834-B56F-F1781D396EE5}" scale="60" showPageBreaks="1" showGridLines="0" fitToPage="1" printArea="1" view="pageBreakPreview">
      <pageMargins left="0.7" right="0.7" top="0.75" bottom="0.75" header="0.3" footer="0.3"/>
      <pageSetup paperSize="9" scale="93" orientation="landscape" horizontalDpi="200" verticalDpi="200" r:id="rId2"/>
      <headerFooter alignWithMargins="0"/>
    </customSheetView>
    <customSheetView guid="{A5E528E1-A25F-7947-9CCF-7BDB780F2FA8}" showPageBreaks="1" showGridLines="0" fitToPage="1" printArea="1">
      <selection activeCell="P8" sqref="P8"/>
      <pageMargins left="0.59055118110236227" right="0.59055118110236227" top="0.59055118110236227" bottom="0.59055118110236227" header="0.51181102362204722" footer="0.51181102362204722"/>
      <pageSetup paperSize="9" orientation="landscape" horizontalDpi="200" verticalDpi="200" r:id="rId3"/>
      <headerFooter alignWithMargins="0"/>
    </customSheetView>
    <customSheetView guid="{D8021DA7-8CA4-BE47-9BB6-6FECF89F7CBC}" showGridLines="0" fitToPage="1" printArea="1">
      <selection activeCell="P8" sqref="P8"/>
      <pageMargins left="0.59055118110236227" right="0.59055118110236227" top="0.59055118110236227" bottom="0.59055118110236227" header="0.51181102362204722" footer="0.51181102362204722"/>
      <pageSetup paperSize="9" orientation="landscape" horizontalDpi="200" verticalDpi="200" r:id="rId4"/>
      <headerFooter alignWithMargins="0"/>
    </customSheetView>
    <customSheetView guid="{8D48D77B-D6F5-614E-8310-5F4D5211C9E9}" showPageBreaks="1" showGridLines="0" fitToPage="1" printArea="1">
      <selection activeCell="P8" sqref="P8"/>
      <pageMargins left="0.59055118110236227" right="0.59055118110236227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1709C155-864E-DE46-A33E-16AAF6EAB835}" showPageBreaks="1" showGridLines="0" fitToPage="1" printArea="1">
      <selection activeCell="P8" sqref="P8"/>
      <pageMargins left="0.59055118110236227" right="0.59055118110236227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546B3832-C765-4230-8030-D2C4ACB16472}" showPageBreaks="1" showGridLines="0" fitToPage="1" printArea="1" view="pageBreakPreview">
      <pageMargins left="0.7" right="0.7" top="0.75" bottom="0.75" header="0.3" footer="0.3"/>
      <pageSetup paperSize="9" scale="89" orientation="landscape" horizontalDpi="200" verticalDpi="200" r:id="rId7"/>
      <headerFooter alignWithMargins="0"/>
    </customSheetView>
    <customSheetView guid="{1A61336A-0210-46C6-9B98-93E727A8311D}" showPageBreaks="1" showGridLines="0" fitToPage="1" printArea="1" view="pageBreakPreview">
      <pageMargins left="0.7" right="0.7" top="0.75" bottom="0.75" header="0.3" footer="0.3"/>
      <pageSetup paperSize="9" scale="89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 topLeftCell="A5">
      <selection activeCell="C5" sqref="C5:D32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 topLeftCell="A5">
      <selection activeCell="C5" sqref="C5:D32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 topLeftCell="A5">
      <selection activeCell="C5" sqref="C5:D32"/>
      <pageMargins left="0.7" right="0.7" top="0.75" bottom="0.75" header="0.3" footer="0.3"/>
      <pageSetup paperSize="9" orientation="landscape" horizontalDpi="200" verticalDpi="200" r:id="rId11"/>
      <headerFooter alignWithMargins="0"/>
    </customSheetView>
    <customSheetView guid="{14BF2363-5B7D-4539-BE06-FBECBC8CD0B3}" showPageBreaks="1" showGridLines="0" fitToPage="1" printArea="1" view="pageBreakPreview" topLeftCell="A5">
      <selection activeCell="C5" sqref="C5:D32"/>
      <pageMargins left="0.7" right="0.7" top="0.75" bottom="0.75" header="0.3" footer="0.3"/>
      <pageSetup paperSize="9" scale="89" orientation="landscape" horizontalDpi="200" verticalDpi="200" r:id="rId12"/>
      <headerFooter alignWithMargins="0"/>
    </customSheetView>
  </customSheetViews>
  <mergeCells count="12">
    <mergeCell ref="M3:N3"/>
    <mergeCell ref="A34:N34"/>
    <mergeCell ref="A3:A4"/>
    <mergeCell ref="B3:B4"/>
    <mergeCell ref="A5:A32"/>
    <mergeCell ref="C5:C32"/>
    <mergeCell ref="D5:D32"/>
    <mergeCell ref="C3:D3"/>
    <mergeCell ref="E3:F3"/>
    <mergeCell ref="G3:H3"/>
    <mergeCell ref="I3:J3"/>
    <mergeCell ref="K3:L3"/>
  </mergeCells>
  <phoneticPr fontId="3"/>
  <pageMargins left="0.7" right="0.7" top="0.75" bottom="0.75" header="0.3" footer="0.3"/>
  <pageSetup paperSize="9" scale="89" orientation="landscape" horizontalDpi="200" verticalDpi="200" r:id="rId1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39"/>
  <sheetViews>
    <sheetView showGridLines="0" view="pageBreakPreview" zoomScaleSheetLayoutView="100" workbookViewId="0"/>
  </sheetViews>
  <sheetFormatPr defaultColWidth="9" defaultRowHeight="10.8" x14ac:dyDescent="0.2"/>
  <cols>
    <col min="1" max="2" width="2.6640625" style="35" customWidth="1"/>
    <col min="3" max="3" width="5.6640625" style="35" customWidth="1"/>
    <col min="4" max="4" width="10.109375" style="35" customWidth="1"/>
    <col min="5" max="5" width="14.88671875" style="35" customWidth="1"/>
    <col min="6" max="6" width="8.44140625" style="158" bestFit="1" customWidth="1"/>
    <col min="7" max="7" width="14.88671875" style="35" customWidth="1"/>
    <col min="8" max="8" width="8.44140625" style="159" bestFit="1" customWidth="1"/>
    <col min="9" max="9" width="14.88671875" style="35" customWidth="1"/>
    <col min="10" max="10" width="8.44140625" style="142" bestFit="1" customWidth="1"/>
    <col min="11" max="11" width="14.88671875" style="35" customWidth="1"/>
    <col min="12" max="12" width="8.44140625" style="35" bestFit="1" customWidth="1"/>
    <col min="13" max="13" width="14.88671875" style="35" customWidth="1"/>
    <col min="14" max="14" width="8.44140625" style="35" customWidth="1"/>
    <col min="15" max="17" width="9" style="35"/>
    <col min="18" max="18" width="8.88671875" style="35" customWidth="1"/>
    <col min="19" max="16384" width="9" style="35"/>
  </cols>
  <sheetData>
    <row r="1" spans="1:14" ht="14.25" customHeight="1" x14ac:dyDescent="0.2">
      <c r="A1" s="86"/>
      <c r="B1" s="145"/>
      <c r="C1" s="89"/>
      <c r="D1" s="89"/>
      <c r="E1" s="145"/>
      <c r="F1" s="160"/>
      <c r="G1" s="145"/>
      <c r="H1" s="145"/>
      <c r="I1" s="145"/>
      <c r="J1" s="145"/>
      <c r="K1" s="145"/>
      <c r="L1" s="145"/>
      <c r="M1" s="145"/>
      <c r="N1" s="84" t="s">
        <v>410</v>
      </c>
    </row>
    <row r="2" spans="1:14" ht="15" customHeight="1" x14ac:dyDescent="0.2">
      <c r="A2" s="280" t="s">
        <v>370</v>
      </c>
      <c r="B2" s="280" t="s">
        <v>264</v>
      </c>
      <c r="C2" s="278" t="s">
        <v>182</v>
      </c>
      <c r="D2" s="290"/>
      <c r="E2" s="169" t="s">
        <v>278</v>
      </c>
      <c r="F2" s="161"/>
      <c r="G2" s="169" t="s">
        <v>12</v>
      </c>
      <c r="H2" s="170"/>
      <c r="I2" s="278" t="s">
        <v>454</v>
      </c>
      <c r="J2" s="282"/>
      <c r="K2" s="278" t="s">
        <v>453</v>
      </c>
      <c r="L2" s="282"/>
      <c r="M2" s="278" t="s">
        <v>168</v>
      </c>
      <c r="N2" s="278"/>
    </row>
    <row r="3" spans="1:14" s="36" customFormat="1" ht="46.5" customHeight="1" x14ac:dyDescent="0.2">
      <c r="A3" s="281"/>
      <c r="B3" s="281"/>
      <c r="C3" s="169" t="s">
        <v>393</v>
      </c>
      <c r="D3" s="169" t="s">
        <v>266</v>
      </c>
      <c r="E3" s="169" t="s">
        <v>216</v>
      </c>
      <c r="F3" s="148" t="s">
        <v>221</v>
      </c>
      <c r="G3" s="169" t="s">
        <v>216</v>
      </c>
      <c r="H3" s="148" t="s">
        <v>221</v>
      </c>
      <c r="I3" s="169" t="s">
        <v>216</v>
      </c>
      <c r="J3" s="148" t="s">
        <v>221</v>
      </c>
      <c r="K3" s="169" t="s">
        <v>216</v>
      </c>
      <c r="L3" s="148" t="s">
        <v>221</v>
      </c>
      <c r="M3" s="169" t="s">
        <v>216</v>
      </c>
      <c r="N3" s="148" t="s">
        <v>221</v>
      </c>
    </row>
    <row r="4" spans="1:14" s="143" customFormat="1" ht="17.399999999999999" customHeight="1" x14ac:dyDescent="0.2">
      <c r="A4" s="285" t="s">
        <v>403</v>
      </c>
      <c r="B4" s="146">
        <v>29</v>
      </c>
      <c r="C4" s="283">
        <v>115</v>
      </c>
      <c r="D4" s="284">
        <f>F21+H21+J21+L21+N21</f>
        <v>204806.59999999998</v>
      </c>
      <c r="E4" s="147" t="s">
        <v>480</v>
      </c>
      <c r="F4" s="149">
        <v>7350</v>
      </c>
      <c r="G4" s="147"/>
      <c r="H4" s="149"/>
      <c r="I4" s="146"/>
      <c r="J4" s="162"/>
      <c r="K4" s="147" t="s">
        <v>499</v>
      </c>
      <c r="L4" s="162">
        <v>5239.13</v>
      </c>
      <c r="M4" s="147"/>
      <c r="N4" s="162"/>
    </row>
    <row r="5" spans="1:14" s="143" customFormat="1" ht="17.399999999999999" customHeight="1" x14ac:dyDescent="0.2">
      <c r="A5" s="291"/>
      <c r="B5" s="146">
        <v>30</v>
      </c>
      <c r="C5" s="283"/>
      <c r="D5" s="284"/>
      <c r="E5" s="147" t="s">
        <v>479</v>
      </c>
      <c r="F5" s="149">
        <v>1700</v>
      </c>
      <c r="G5" s="147"/>
      <c r="H5" s="149"/>
      <c r="I5" s="146"/>
      <c r="J5" s="162"/>
      <c r="K5" s="147"/>
      <c r="L5" s="162"/>
      <c r="M5" s="147"/>
      <c r="N5" s="162"/>
    </row>
    <row r="6" spans="1:14" s="143" customFormat="1" ht="17.399999999999999" customHeight="1" x14ac:dyDescent="0.2">
      <c r="A6" s="291"/>
      <c r="B6" s="146">
        <v>31</v>
      </c>
      <c r="C6" s="283"/>
      <c r="D6" s="284"/>
      <c r="E6" s="147" t="s">
        <v>219</v>
      </c>
      <c r="F6" s="149">
        <v>7000</v>
      </c>
      <c r="G6" s="147"/>
      <c r="H6" s="149"/>
      <c r="I6" s="146"/>
      <c r="J6" s="162"/>
      <c r="K6" s="147"/>
      <c r="L6" s="162"/>
      <c r="M6" s="147"/>
      <c r="N6" s="162"/>
    </row>
    <row r="7" spans="1:14" s="143" customFormat="1" ht="17.399999999999999" customHeight="1" x14ac:dyDescent="0.2">
      <c r="A7" s="291"/>
      <c r="B7" s="146">
        <v>32</v>
      </c>
      <c r="C7" s="283"/>
      <c r="D7" s="284"/>
      <c r="E7" s="147" t="s">
        <v>478</v>
      </c>
      <c r="F7" s="149">
        <v>1621</v>
      </c>
      <c r="G7" s="147"/>
      <c r="H7" s="149"/>
      <c r="I7" s="146"/>
      <c r="J7" s="162"/>
      <c r="K7" s="147"/>
      <c r="L7" s="162"/>
      <c r="M7" s="147"/>
      <c r="N7" s="162"/>
    </row>
    <row r="8" spans="1:14" s="143" customFormat="1" ht="17.399999999999999" customHeight="1" x14ac:dyDescent="0.2">
      <c r="A8" s="291"/>
      <c r="B8" s="146">
        <v>33</v>
      </c>
      <c r="C8" s="283"/>
      <c r="D8" s="284"/>
      <c r="E8" s="147" t="s">
        <v>477</v>
      </c>
      <c r="F8" s="149">
        <v>1006</v>
      </c>
      <c r="G8" s="147"/>
      <c r="H8" s="149"/>
      <c r="I8" s="146"/>
      <c r="J8" s="162"/>
      <c r="K8" s="147"/>
      <c r="L8" s="162"/>
      <c r="M8" s="147"/>
      <c r="N8" s="162"/>
    </row>
    <row r="9" spans="1:14" s="143" customFormat="1" ht="17.399999999999999" customHeight="1" x14ac:dyDescent="0.2">
      <c r="A9" s="291"/>
      <c r="B9" s="146">
        <v>34</v>
      </c>
      <c r="C9" s="283"/>
      <c r="D9" s="284"/>
      <c r="E9" s="147" t="s">
        <v>476</v>
      </c>
      <c r="F9" s="149">
        <v>2893</v>
      </c>
      <c r="G9" s="147"/>
      <c r="H9" s="149"/>
      <c r="I9" s="146"/>
      <c r="J9" s="162"/>
      <c r="K9" s="147"/>
      <c r="L9" s="162"/>
      <c r="M9" s="147"/>
      <c r="N9" s="162"/>
    </row>
    <row r="10" spans="1:14" s="143" customFormat="1" ht="17.399999999999999" customHeight="1" x14ac:dyDescent="0.2">
      <c r="A10" s="291"/>
      <c r="B10" s="146">
        <v>35</v>
      </c>
      <c r="C10" s="283"/>
      <c r="D10" s="284"/>
      <c r="E10" s="147" t="s">
        <v>318</v>
      </c>
      <c r="F10" s="149">
        <v>2016</v>
      </c>
      <c r="G10" s="147"/>
      <c r="H10" s="149"/>
      <c r="I10" s="146"/>
      <c r="J10" s="162"/>
      <c r="K10" s="147"/>
      <c r="L10" s="162"/>
      <c r="M10" s="147"/>
      <c r="N10" s="162"/>
    </row>
    <row r="11" spans="1:14" s="143" customFormat="1" ht="17.399999999999999" customHeight="1" x14ac:dyDescent="0.2">
      <c r="A11" s="291"/>
      <c r="B11" s="146">
        <v>36</v>
      </c>
      <c r="C11" s="283"/>
      <c r="D11" s="284"/>
      <c r="E11" s="147" t="s">
        <v>475</v>
      </c>
      <c r="F11" s="149">
        <v>2091</v>
      </c>
      <c r="G11" s="147"/>
      <c r="H11" s="149"/>
      <c r="I11" s="146"/>
      <c r="J11" s="162"/>
      <c r="K11" s="147"/>
      <c r="L11" s="162"/>
      <c r="M11" s="147"/>
      <c r="N11" s="162"/>
    </row>
    <row r="12" spans="1:14" s="143" customFormat="1" ht="17.399999999999999" customHeight="1" x14ac:dyDescent="0.2">
      <c r="A12" s="291"/>
      <c r="B12" s="146">
        <v>37</v>
      </c>
      <c r="C12" s="283"/>
      <c r="D12" s="284"/>
      <c r="E12" s="147" t="s">
        <v>474</v>
      </c>
      <c r="F12" s="149">
        <v>2601.7399999999998</v>
      </c>
      <c r="G12" s="147"/>
      <c r="H12" s="149"/>
      <c r="I12" s="146"/>
      <c r="J12" s="162"/>
      <c r="K12" s="147"/>
      <c r="L12" s="162"/>
      <c r="M12" s="147"/>
      <c r="N12" s="162"/>
    </row>
    <row r="13" spans="1:14" s="143" customFormat="1" ht="17.399999999999999" customHeight="1" x14ac:dyDescent="0.2">
      <c r="A13" s="291"/>
      <c r="B13" s="146">
        <v>38</v>
      </c>
      <c r="C13" s="283"/>
      <c r="D13" s="284"/>
      <c r="E13" s="147" t="s">
        <v>334</v>
      </c>
      <c r="F13" s="149">
        <v>501</v>
      </c>
      <c r="G13" s="147"/>
      <c r="H13" s="149"/>
      <c r="I13" s="146"/>
      <c r="J13" s="162"/>
      <c r="K13" s="147"/>
      <c r="L13" s="162"/>
      <c r="M13" s="147"/>
      <c r="N13" s="162"/>
    </row>
    <row r="14" spans="1:14" s="143" customFormat="1" ht="17.399999999999999" customHeight="1" x14ac:dyDescent="0.2">
      <c r="A14" s="291"/>
      <c r="B14" s="146">
        <v>39</v>
      </c>
      <c r="C14" s="283"/>
      <c r="D14" s="284"/>
      <c r="E14" s="147" t="s">
        <v>473</v>
      </c>
      <c r="F14" s="149">
        <v>2379</v>
      </c>
      <c r="G14" s="147"/>
      <c r="H14" s="149"/>
      <c r="I14" s="146"/>
      <c r="J14" s="162"/>
      <c r="K14" s="147"/>
      <c r="L14" s="162"/>
      <c r="M14" s="147"/>
      <c r="N14" s="162"/>
    </row>
    <row r="15" spans="1:14" s="143" customFormat="1" ht="17.399999999999999" customHeight="1" x14ac:dyDescent="0.2">
      <c r="A15" s="291"/>
      <c r="B15" s="146">
        <v>40</v>
      </c>
      <c r="C15" s="283"/>
      <c r="D15" s="284"/>
      <c r="E15" s="147" t="s">
        <v>280</v>
      </c>
      <c r="F15" s="149">
        <v>895.82</v>
      </c>
      <c r="G15" s="147"/>
      <c r="H15" s="149"/>
      <c r="I15" s="146"/>
      <c r="J15" s="162"/>
      <c r="K15" s="147"/>
      <c r="L15" s="162"/>
      <c r="M15" s="147"/>
      <c r="N15" s="162"/>
    </row>
    <row r="16" spans="1:14" s="143" customFormat="1" ht="17.399999999999999" customHeight="1" x14ac:dyDescent="0.2">
      <c r="A16" s="291"/>
      <c r="B16" s="146">
        <v>41</v>
      </c>
      <c r="C16" s="283"/>
      <c r="D16" s="284"/>
      <c r="E16" s="147" t="s">
        <v>193</v>
      </c>
      <c r="F16" s="149">
        <v>127.52</v>
      </c>
      <c r="G16" s="147"/>
      <c r="H16" s="146"/>
      <c r="I16" s="146"/>
      <c r="J16" s="162"/>
      <c r="K16" s="147"/>
      <c r="L16" s="162"/>
      <c r="M16" s="146"/>
      <c r="N16" s="162"/>
    </row>
    <row r="17" spans="1:14" s="143" customFormat="1" ht="17.399999999999999" customHeight="1" x14ac:dyDescent="0.2">
      <c r="A17" s="291"/>
      <c r="B17" s="146">
        <v>42</v>
      </c>
      <c r="C17" s="283"/>
      <c r="D17" s="284"/>
      <c r="E17" s="147" t="s">
        <v>105</v>
      </c>
      <c r="F17" s="149">
        <v>506</v>
      </c>
      <c r="G17" s="147"/>
      <c r="H17" s="146"/>
      <c r="I17" s="146"/>
      <c r="J17" s="162"/>
      <c r="K17" s="147"/>
      <c r="L17" s="162"/>
      <c r="M17" s="146"/>
      <c r="N17" s="162"/>
    </row>
    <row r="18" spans="1:14" s="143" customFormat="1" ht="17.399999999999999" customHeight="1" x14ac:dyDescent="0.2">
      <c r="A18" s="291"/>
      <c r="B18" s="146">
        <v>43</v>
      </c>
      <c r="C18" s="283"/>
      <c r="D18" s="284"/>
      <c r="E18" s="147" t="s">
        <v>472</v>
      </c>
      <c r="F18" s="149">
        <v>982</v>
      </c>
      <c r="G18" s="147"/>
      <c r="H18" s="146"/>
      <c r="I18" s="146"/>
      <c r="J18" s="162"/>
      <c r="K18" s="147"/>
      <c r="L18" s="162"/>
      <c r="M18" s="146"/>
      <c r="N18" s="162"/>
    </row>
    <row r="19" spans="1:14" s="143" customFormat="1" ht="17.399999999999999" customHeight="1" x14ac:dyDescent="0.2">
      <c r="A19" s="291"/>
      <c r="B19" s="146">
        <v>44</v>
      </c>
      <c r="C19" s="283"/>
      <c r="D19" s="284"/>
      <c r="E19" s="147" t="s">
        <v>451</v>
      </c>
      <c r="F19" s="149">
        <v>2778</v>
      </c>
      <c r="G19" s="147"/>
      <c r="H19" s="146"/>
      <c r="I19" s="146"/>
      <c r="J19" s="162"/>
      <c r="K19" s="147"/>
      <c r="L19" s="162"/>
      <c r="M19" s="146"/>
      <c r="N19" s="162"/>
    </row>
    <row r="20" spans="1:14" s="143" customFormat="1" ht="17.399999999999999" customHeight="1" x14ac:dyDescent="0.2">
      <c r="A20" s="292"/>
      <c r="B20" s="146">
        <v>45</v>
      </c>
      <c r="C20" s="283"/>
      <c r="D20" s="284"/>
      <c r="E20" s="147" t="s">
        <v>83</v>
      </c>
      <c r="F20" s="149">
        <v>1217</v>
      </c>
      <c r="G20" s="147"/>
      <c r="H20" s="146"/>
      <c r="I20" s="146"/>
      <c r="J20" s="162"/>
      <c r="K20" s="147"/>
      <c r="L20" s="162"/>
      <c r="M20" s="146"/>
      <c r="N20" s="162"/>
    </row>
    <row r="21" spans="1:14" s="143" customFormat="1" ht="17.399999999999999" customHeight="1" x14ac:dyDescent="0.2">
      <c r="A21" s="278" t="s">
        <v>95</v>
      </c>
      <c r="B21" s="278"/>
      <c r="C21" s="283"/>
      <c r="D21" s="284"/>
      <c r="E21" s="172" t="s">
        <v>471</v>
      </c>
      <c r="F21" s="149">
        <f>SUM(F4:F20)+SUM('56 公園一覧①'!F5:F32)</f>
        <v>93528.58</v>
      </c>
      <c r="G21" s="172" t="s">
        <v>470</v>
      </c>
      <c r="H21" s="149">
        <v>60247.51</v>
      </c>
      <c r="I21" s="172" t="s">
        <v>174</v>
      </c>
      <c r="J21" s="149">
        <v>11379.5</v>
      </c>
      <c r="K21" s="172" t="s">
        <v>293</v>
      </c>
      <c r="L21" s="149">
        <v>26636.12</v>
      </c>
      <c r="M21" s="172" t="s">
        <v>174</v>
      </c>
      <c r="N21" s="149">
        <v>13014.89</v>
      </c>
    </row>
    <row r="22" spans="1:14" s="143" customFormat="1" ht="17.399999999999999" customHeight="1" x14ac:dyDescent="0.2">
      <c r="A22" s="285" t="s">
        <v>399</v>
      </c>
      <c r="B22" s="146">
        <v>1</v>
      </c>
      <c r="C22" s="283">
        <v>9</v>
      </c>
      <c r="D22" s="284">
        <v>174994.02</v>
      </c>
      <c r="E22" s="147" t="s">
        <v>469</v>
      </c>
      <c r="F22" s="149">
        <v>13237</v>
      </c>
      <c r="G22" s="147" t="s">
        <v>298</v>
      </c>
      <c r="H22" s="149">
        <v>12184.89</v>
      </c>
      <c r="I22" s="147" t="s">
        <v>468</v>
      </c>
      <c r="J22" s="149">
        <v>24964.12</v>
      </c>
      <c r="K22" s="147"/>
      <c r="L22" s="162"/>
      <c r="M22" s="146"/>
      <c r="N22" s="162"/>
    </row>
    <row r="23" spans="1:14" s="143" customFormat="1" ht="17.399999999999999" customHeight="1" x14ac:dyDescent="0.2">
      <c r="A23" s="286"/>
      <c r="B23" s="146">
        <v>2</v>
      </c>
      <c r="C23" s="283"/>
      <c r="D23" s="284"/>
      <c r="E23" s="147" t="s">
        <v>406</v>
      </c>
      <c r="F23" s="149">
        <v>33163</v>
      </c>
      <c r="G23" s="147" t="s">
        <v>467</v>
      </c>
      <c r="H23" s="149">
        <v>10075.049999999999</v>
      </c>
      <c r="I23" s="146"/>
      <c r="J23" s="162"/>
      <c r="K23" s="147"/>
      <c r="L23" s="162"/>
      <c r="M23" s="146"/>
      <c r="N23" s="162"/>
    </row>
    <row r="24" spans="1:14" s="143" customFormat="1" ht="17.399999999999999" customHeight="1" x14ac:dyDescent="0.2">
      <c r="A24" s="286"/>
      <c r="B24" s="146">
        <v>3</v>
      </c>
      <c r="C24" s="283"/>
      <c r="D24" s="284"/>
      <c r="E24" s="147" t="s">
        <v>466</v>
      </c>
      <c r="F24" s="149">
        <v>12650</v>
      </c>
      <c r="G24" s="147" t="s">
        <v>465</v>
      </c>
      <c r="H24" s="149">
        <v>31587.4</v>
      </c>
      <c r="I24" s="146"/>
      <c r="J24" s="162"/>
      <c r="K24" s="147"/>
      <c r="L24" s="162"/>
      <c r="M24" s="146"/>
      <c r="N24" s="162"/>
    </row>
    <row r="25" spans="1:14" s="143" customFormat="1" ht="17.399999999999999" customHeight="1" x14ac:dyDescent="0.2">
      <c r="A25" s="286"/>
      <c r="B25" s="146">
        <v>4</v>
      </c>
      <c r="C25" s="283"/>
      <c r="D25" s="284"/>
      <c r="E25" s="147" t="s">
        <v>464</v>
      </c>
      <c r="F25" s="149">
        <v>10000</v>
      </c>
      <c r="G25" s="147"/>
      <c r="H25" s="149"/>
      <c r="I25" s="146"/>
      <c r="J25" s="162"/>
      <c r="K25" s="147"/>
      <c r="L25" s="162"/>
      <c r="M25" s="146"/>
      <c r="N25" s="162"/>
    </row>
    <row r="26" spans="1:14" s="143" customFormat="1" ht="17.399999999999999" customHeight="1" x14ac:dyDescent="0.2">
      <c r="A26" s="287"/>
      <c r="B26" s="146">
        <v>5</v>
      </c>
      <c r="C26" s="283"/>
      <c r="D26" s="284"/>
      <c r="E26" s="147" t="s">
        <v>463</v>
      </c>
      <c r="F26" s="149">
        <v>27132.560000000001</v>
      </c>
      <c r="G26" s="147"/>
      <c r="H26" s="149"/>
      <c r="I26" s="146"/>
      <c r="J26" s="162"/>
      <c r="K26" s="147"/>
      <c r="L26" s="162"/>
      <c r="M26" s="146"/>
      <c r="N26" s="162"/>
    </row>
    <row r="27" spans="1:14" s="143" customFormat="1" ht="17.399999999999999" customHeight="1" x14ac:dyDescent="0.2">
      <c r="A27" s="278" t="s">
        <v>95</v>
      </c>
      <c r="B27" s="278"/>
      <c r="C27" s="283"/>
      <c r="D27" s="284"/>
      <c r="E27" s="172" t="s">
        <v>462</v>
      </c>
      <c r="F27" s="149">
        <f>SUM(F22:F26)</f>
        <v>96182.56</v>
      </c>
      <c r="G27" s="172" t="s">
        <v>461</v>
      </c>
      <c r="H27" s="149">
        <v>53847.34</v>
      </c>
      <c r="I27" s="172" t="s">
        <v>456</v>
      </c>
      <c r="J27" s="149">
        <v>24964.12</v>
      </c>
      <c r="K27" s="147"/>
      <c r="L27" s="162" t="s">
        <v>18</v>
      </c>
      <c r="M27" s="146"/>
      <c r="N27" s="162" t="s">
        <v>18</v>
      </c>
    </row>
    <row r="28" spans="1:14" s="143" customFormat="1" ht="17.399999999999999" customHeight="1" x14ac:dyDescent="0.2">
      <c r="A28" s="288" t="s">
        <v>58</v>
      </c>
      <c r="B28" s="146">
        <v>1</v>
      </c>
      <c r="C28" s="283">
        <v>3</v>
      </c>
      <c r="D28" s="284">
        <f>F30+L30</f>
        <v>134424.28</v>
      </c>
      <c r="E28" s="147" t="s">
        <v>274</v>
      </c>
      <c r="F28" s="149">
        <v>47506.28</v>
      </c>
      <c r="G28" s="147"/>
      <c r="H28" s="149"/>
      <c r="I28" s="146"/>
      <c r="J28" s="162"/>
      <c r="K28" s="147" t="s">
        <v>19</v>
      </c>
      <c r="L28" s="149">
        <v>30000</v>
      </c>
      <c r="M28" s="146"/>
      <c r="N28" s="162"/>
    </row>
    <row r="29" spans="1:14" s="143" customFormat="1" ht="17.399999999999999" customHeight="1" x14ac:dyDescent="0.2">
      <c r="A29" s="289"/>
      <c r="B29" s="146">
        <v>2</v>
      </c>
      <c r="C29" s="283"/>
      <c r="D29" s="284"/>
      <c r="E29" s="147"/>
      <c r="F29" s="149"/>
      <c r="G29" s="147"/>
      <c r="H29" s="149"/>
      <c r="I29" s="146"/>
      <c r="J29" s="162"/>
      <c r="K29" s="147" t="s">
        <v>460</v>
      </c>
      <c r="L29" s="149">
        <v>56918</v>
      </c>
      <c r="M29" s="146"/>
      <c r="N29" s="162"/>
    </row>
    <row r="30" spans="1:14" s="143" customFormat="1" ht="17.399999999999999" customHeight="1" x14ac:dyDescent="0.2">
      <c r="A30" s="278" t="s">
        <v>95</v>
      </c>
      <c r="B30" s="278"/>
      <c r="C30" s="283"/>
      <c r="D30" s="284"/>
      <c r="E30" s="172" t="s">
        <v>458</v>
      </c>
      <c r="F30" s="149">
        <f>SUM(F28:F29)</f>
        <v>47506.28</v>
      </c>
      <c r="G30" s="147"/>
      <c r="H30" s="149" t="s">
        <v>18</v>
      </c>
      <c r="I30" s="146"/>
      <c r="J30" s="162" t="s">
        <v>18</v>
      </c>
      <c r="K30" s="172" t="s">
        <v>197</v>
      </c>
      <c r="L30" s="149">
        <f>L28+L29</f>
        <v>86918</v>
      </c>
      <c r="M30" s="146"/>
      <c r="N30" s="162" t="s">
        <v>18</v>
      </c>
    </row>
    <row r="31" spans="1:14" s="143" customFormat="1" ht="17.399999999999999" customHeight="1" x14ac:dyDescent="0.2">
      <c r="A31" s="288" t="s">
        <v>60</v>
      </c>
      <c r="B31" s="146">
        <v>1</v>
      </c>
      <c r="C31" s="283">
        <v>1</v>
      </c>
      <c r="D31" s="284">
        <v>93600</v>
      </c>
      <c r="E31" s="147"/>
      <c r="F31" s="162"/>
      <c r="G31" s="147" t="s">
        <v>457</v>
      </c>
      <c r="H31" s="149">
        <v>93600</v>
      </c>
      <c r="I31" s="146"/>
      <c r="J31" s="162"/>
      <c r="K31" s="147"/>
      <c r="L31" s="162"/>
      <c r="M31" s="146"/>
      <c r="N31" s="162"/>
    </row>
    <row r="32" spans="1:14" s="143" customFormat="1" ht="17.399999999999999" customHeight="1" x14ac:dyDescent="0.2">
      <c r="A32" s="289"/>
      <c r="B32" s="146"/>
      <c r="C32" s="283"/>
      <c r="D32" s="284"/>
      <c r="E32" s="147"/>
      <c r="F32" s="162"/>
      <c r="G32" s="147"/>
      <c r="H32" s="149"/>
      <c r="I32" s="146"/>
      <c r="J32" s="162"/>
      <c r="K32" s="147"/>
      <c r="L32" s="162"/>
      <c r="M32" s="146"/>
      <c r="N32" s="162"/>
    </row>
    <row r="33" spans="1:14" s="143" customFormat="1" ht="17.399999999999999" customHeight="1" x14ac:dyDescent="0.2">
      <c r="A33" s="278" t="s">
        <v>95</v>
      </c>
      <c r="B33" s="278"/>
      <c r="C33" s="283"/>
      <c r="D33" s="284"/>
      <c r="E33" s="147"/>
      <c r="F33" s="162" t="s">
        <v>18</v>
      </c>
      <c r="G33" s="172" t="s">
        <v>456</v>
      </c>
      <c r="H33" s="149">
        <v>93600</v>
      </c>
      <c r="I33" s="146"/>
      <c r="J33" s="162" t="s">
        <v>18</v>
      </c>
      <c r="K33" s="147"/>
      <c r="L33" s="162" t="s">
        <v>18</v>
      </c>
      <c r="M33" s="146"/>
      <c r="N33" s="162" t="s">
        <v>18</v>
      </c>
    </row>
    <row r="34" spans="1:14" ht="17.399999999999999" customHeight="1" x14ac:dyDescent="0.2">
      <c r="A34" s="144"/>
      <c r="N34" s="157"/>
    </row>
    <row r="35" spans="1:14" ht="17.399999999999999" customHeight="1" x14ac:dyDescent="0.2">
      <c r="N35" s="157"/>
    </row>
    <row r="36" spans="1:14" ht="17.399999999999999" customHeight="1" x14ac:dyDescent="0.2">
      <c r="N36" s="157"/>
    </row>
    <row r="37" spans="1:14" ht="17.399999999999999" customHeight="1" x14ac:dyDescent="0.2">
      <c r="N37" s="157"/>
    </row>
    <row r="38" spans="1:14" x14ac:dyDescent="0.2">
      <c r="N38" s="157"/>
    </row>
    <row r="39" spans="1:14" x14ac:dyDescent="0.2">
      <c r="N39" s="157"/>
    </row>
  </sheetData>
  <customSheetViews>
    <customSheetView guid="{A893DE78-4755-43D8-AE63-0857F2433634}" showPageBreaks="1" showGridLines="0" fitToPage="1" printArea="1" view="pageBreakPreview">
      <pageMargins left="0.7" right="0.7" top="0.75" bottom="0.75" header="0.3" footer="0.3"/>
      <pageSetup paperSize="9" scale="86" orientation="landscape" horizontalDpi="200" verticalDpi="200" r:id="rId1"/>
      <headerFooter alignWithMargins="0"/>
    </customSheetView>
    <customSheetView guid="{CD2E0E14-BA42-4834-B56F-F1781D396EE5}" scale="60" showPageBreaks="1" showGridLines="0" fitToPage="1" printArea="1" view="pageBreakPreview">
      <pageMargins left="0.7" right="0.7" top="0.75" bottom="0.75" header="0.3" footer="0.3"/>
      <pageSetup paperSize="9" scale="89" orientation="landscape" horizontalDpi="200" verticalDpi="200" r:id="rId2"/>
      <headerFooter alignWithMargins="0"/>
    </customSheetView>
    <customSheetView guid="{A5E528E1-A25F-7947-9CCF-7BDB780F2FA8}" showPageBreaks="1" showGridLines="0" fitToPage="1" printArea="1">
      <selection activeCell="Q9" sqref="Q9"/>
      <pageMargins left="0.59055118110236227" right="0.59055118110236227" top="0.39370078740157483" bottom="0.39370078740157483" header="0.51181102362204722" footer="0.51181102362204722"/>
      <pageSetup paperSize="9" orientation="landscape" horizontalDpi="200" verticalDpi="200" r:id="rId3"/>
      <headerFooter alignWithMargins="0"/>
    </customSheetView>
    <customSheetView guid="{D8021DA7-8CA4-BE47-9BB6-6FECF89F7CBC}" showGridLines="0" fitToPage="1" printArea="1">
      <selection activeCell="Q9" sqref="Q9"/>
      <pageMargins left="0.59055118110236227" right="0.59055118110236227" top="0.39370078740157483" bottom="0.39370078740157483" header="0.51181102362204722" footer="0.51181102362204722"/>
      <pageSetup paperSize="9" orientation="landscape" horizontalDpi="200" verticalDpi="200" r:id="rId4"/>
      <headerFooter alignWithMargins="0"/>
    </customSheetView>
    <customSheetView guid="{8D48D77B-D6F5-614E-8310-5F4D5211C9E9}" showPageBreaks="1" showGridLines="0" fitToPage="1" printArea="1">
      <selection activeCell="Q9" sqref="Q9"/>
      <pageMargins left="0.59055118110236227" right="0.59055118110236227" top="0.39370078740157483" bottom="0.39370078740157483" header="0.51181102362204722" footer="0.51181102362204722"/>
      <pageSetup paperSize="9" orientation="landscape" horizontalDpi="200" verticalDpi="200" r:id="rId5"/>
      <headerFooter alignWithMargins="0"/>
    </customSheetView>
    <customSheetView guid="{1709C155-864E-DE46-A33E-16AAF6EAB835}" showPageBreaks="1" showGridLines="0" fitToPage="1" printArea="1">
      <selection activeCell="Q9" sqref="Q9"/>
      <pageMargins left="0.59055118110236227" right="0.59055118110236227" top="0.39370078740157483" bottom="0.39370078740157483" header="0.51181102362204722" footer="0.51181102362204722"/>
      <pageSetup paperSize="9" orientation="landscape" horizontalDpi="200" verticalDpi="200" r:id="rId6"/>
      <headerFooter alignWithMargins="0"/>
    </customSheetView>
    <customSheetView guid="{546B3832-C765-4230-8030-D2C4ACB16472}" showPageBreaks="1" showGridLines="0" fitToPage="1" printArea="1" view="pageBreakPreview">
      <pageMargins left="0.7" right="0.7" top="0.75" bottom="0.75" header="0.3" footer="0.3"/>
      <pageSetup paperSize="9" scale="86" orientation="landscape" horizontalDpi="200" verticalDpi="200" r:id="rId7"/>
      <headerFooter alignWithMargins="0"/>
    </customSheetView>
    <customSheetView guid="{1A61336A-0210-46C6-9B98-93E727A8311D}" showPageBreaks="1" showGridLines="0" fitToPage="1" printArea="1" view="pageBreakPreview">
      <pageMargins left="0.7" right="0.7" top="0.75" bottom="0.75" header="0.3" footer="0.3"/>
      <pageSetup paperSize="9" scale="86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 topLeftCell="A16">
      <selection activeCell="D28" sqref="D28:D30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 topLeftCell="A16">
      <selection activeCell="D28" sqref="D28:D30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 topLeftCell="A16">
      <selection activeCell="D28" sqref="D28:D30"/>
      <pageMargins left="0.7" right="0.7" top="0.75" bottom="0.75" header="0.3" footer="0.3"/>
      <pageSetup paperSize="9" orientation="landscape" horizontalDpi="200" verticalDpi="200" r:id="rId11"/>
      <headerFooter alignWithMargins="0"/>
    </customSheetView>
    <customSheetView guid="{14BF2363-5B7D-4539-BE06-FBECBC8CD0B3}" showPageBreaks="1" showGridLines="0" fitToPage="1" printArea="1" view="pageBreakPreview" topLeftCell="A16">
      <selection activeCell="D28" sqref="D28:D30"/>
      <pageMargins left="0.7" right="0.7" top="0.75" bottom="0.75" header="0.3" footer="0.3"/>
      <pageSetup paperSize="9" scale="86" orientation="landscape" horizontalDpi="200" verticalDpi="200" r:id="rId12"/>
      <headerFooter alignWithMargins="0"/>
    </customSheetView>
  </customSheetViews>
  <mergeCells count="22">
    <mergeCell ref="I2:J2"/>
    <mergeCell ref="K2:L2"/>
    <mergeCell ref="M2:N2"/>
    <mergeCell ref="A21:B21"/>
    <mergeCell ref="A2:A3"/>
    <mergeCell ref="B2:B3"/>
    <mergeCell ref="A22:A26"/>
    <mergeCell ref="A31:A32"/>
    <mergeCell ref="C2:D2"/>
    <mergeCell ref="C31:C33"/>
    <mergeCell ref="D31:D33"/>
    <mergeCell ref="A4:A20"/>
    <mergeCell ref="C4:C21"/>
    <mergeCell ref="D4:D21"/>
    <mergeCell ref="C22:C27"/>
    <mergeCell ref="D22:D27"/>
    <mergeCell ref="A28:A29"/>
    <mergeCell ref="C28:C30"/>
    <mergeCell ref="D28:D30"/>
    <mergeCell ref="A27:B27"/>
    <mergeCell ref="A30:B30"/>
    <mergeCell ref="A33:B33"/>
  </mergeCells>
  <phoneticPr fontId="3"/>
  <pageMargins left="0.7" right="0.7" top="0.75" bottom="0.75" header="0.3" footer="0.3"/>
  <pageSetup paperSize="9" scale="86" orientation="landscape" horizontalDpi="200" verticalDpi="200" r:id="rId1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36"/>
  <sheetViews>
    <sheetView showGridLines="0" view="pageBreakPreview" zoomScaleSheetLayoutView="100" workbookViewId="0"/>
  </sheetViews>
  <sheetFormatPr defaultColWidth="9" defaultRowHeight="10.8" x14ac:dyDescent="0.2"/>
  <cols>
    <col min="1" max="2" width="2.6640625" style="35" customWidth="1"/>
    <col min="3" max="3" width="5.6640625" style="35" customWidth="1"/>
    <col min="4" max="4" width="10.109375" style="35" customWidth="1"/>
    <col min="5" max="5" width="14.88671875" style="35" customWidth="1"/>
    <col min="6" max="6" width="9.44140625" style="141" customWidth="1"/>
    <col min="7" max="7" width="14.88671875" style="35" customWidth="1"/>
    <col min="8" max="8" width="9.44140625" style="35" customWidth="1"/>
    <col min="9" max="9" width="14.88671875" style="35" customWidth="1"/>
    <col min="10" max="10" width="9.44140625" style="142" customWidth="1"/>
    <col min="11" max="11" width="14.88671875" style="35" customWidth="1"/>
    <col min="12" max="12" width="8.44140625" style="35" customWidth="1"/>
    <col min="13" max="13" width="14.88671875" style="35" customWidth="1"/>
    <col min="14" max="14" width="8.44140625" style="35" customWidth="1"/>
    <col min="15" max="17" width="9" style="35"/>
    <col min="18" max="18" width="8.88671875" style="35" customWidth="1"/>
    <col min="19" max="16384" width="9" style="35"/>
  </cols>
  <sheetData>
    <row r="1" spans="1:14" ht="15" customHeight="1" x14ac:dyDescent="0.2">
      <c r="A1" s="86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4" t="s">
        <v>410</v>
      </c>
    </row>
    <row r="2" spans="1:14" ht="15" customHeight="1" x14ac:dyDescent="0.2">
      <c r="A2" s="280" t="s">
        <v>370</v>
      </c>
      <c r="B2" s="280" t="s">
        <v>264</v>
      </c>
      <c r="C2" s="278" t="s">
        <v>182</v>
      </c>
      <c r="D2" s="278"/>
      <c r="E2" s="278" t="s">
        <v>278</v>
      </c>
      <c r="F2" s="278"/>
      <c r="G2" s="278" t="s">
        <v>12</v>
      </c>
      <c r="H2" s="278"/>
      <c r="I2" s="278" t="s">
        <v>454</v>
      </c>
      <c r="J2" s="278"/>
      <c r="K2" s="278" t="s">
        <v>453</v>
      </c>
      <c r="L2" s="278"/>
      <c r="M2" s="278" t="s">
        <v>168</v>
      </c>
      <c r="N2" s="278"/>
    </row>
    <row r="3" spans="1:14" s="36" customFormat="1" ht="37.5" customHeight="1" x14ac:dyDescent="0.2">
      <c r="A3" s="280"/>
      <c r="B3" s="280"/>
      <c r="C3" s="169" t="s">
        <v>393</v>
      </c>
      <c r="D3" s="169" t="s">
        <v>266</v>
      </c>
      <c r="E3" s="169" t="s">
        <v>216</v>
      </c>
      <c r="F3" s="148" t="s">
        <v>266</v>
      </c>
      <c r="G3" s="169" t="s">
        <v>216</v>
      </c>
      <c r="H3" s="148" t="s">
        <v>266</v>
      </c>
      <c r="I3" s="169" t="s">
        <v>216</v>
      </c>
      <c r="J3" s="148" t="s">
        <v>266</v>
      </c>
      <c r="K3" s="169" t="s">
        <v>216</v>
      </c>
      <c r="L3" s="148" t="s">
        <v>266</v>
      </c>
      <c r="M3" s="169" t="s">
        <v>216</v>
      </c>
      <c r="N3" s="148" t="s">
        <v>266</v>
      </c>
    </row>
    <row r="4" spans="1:14" s="143" customFormat="1" ht="19.5" customHeight="1" x14ac:dyDescent="0.2">
      <c r="A4" s="293" t="s">
        <v>222</v>
      </c>
      <c r="B4" s="146">
        <v>1</v>
      </c>
      <c r="C4" s="283">
        <v>1</v>
      </c>
      <c r="D4" s="284">
        <v>196999</v>
      </c>
      <c r="E4" s="147"/>
      <c r="F4" s="162"/>
      <c r="G4" s="147" t="s">
        <v>493</v>
      </c>
      <c r="H4" s="149">
        <v>196999</v>
      </c>
      <c r="I4" s="146"/>
      <c r="J4" s="162"/>
      <c r="K4" s="147"/>
      <c r="L4" s="162"/>
      <c r="M4" s="147"/>
      <c r="N4" s="162"/>
    </row>
    <row r="5" spans="1:14" s="143" customFormat="1" ht="19.5" customHeight="1" x14ac:dyDescent="0.2">
      <c r="A5" s="294"/>
      <c r="B5" s="146"/>
      <c r="C5" s="283"/>
      <c r="D5" s="284"/>
      <c r="E5" s="147"/>
      <c r="F5" s="162"/>
      <c r="G5" s="147"/>
      <c r="H5" s="149"/>
      <c r="I5" s="146"/>
      <c r="J5" s="162"/>
      <c r="K5" s="147"/>
      <c r="L5" s="162"/>
      <c r="M5" s="147"/>
      <c r="N5" s="162"/>
    </row>
    <row r="6" spans="1:14" s="143" customFormat="1" ht="19.5" customHeight="1" x14ac:dyDescent="0.2">
      <c r="A6" s="278" t="s">
        <v>95</v>
      </c>
      <c r="B6" s="278"/>
      <c r="C6" s="283"/>
      <c r="D6" s="284"/>
      <c r="E6" s="147"/>
      <c r="F6" s="162" t="s">
        <v>18</v>
      </c>
      <c r="G6" s="172" t="s">
        <v>456</v>
      </c>
      <c r="H6" s="149">
        <v>196999</v>
      </c>
      <c r="I6" s="146"/>
      <c r="J6" s="162" t="s">
        <v>18</v>
      </c>
      <c r="K6" s="147"/>
      <c r="L6" s="162" t="s">
        <v>18</v>
      </c>
      <c r="M6" s="147"/>
      <c r="N6" s="162" t="s">
        <v>18</v>
      </c>
    </row>
    <row r="7" spans="1:14" s="143" customFormat="1" ht="19.5" customHeight="1" x14ac:dyDescent="0.2">
      <c r="A7" s="295" t="s">
        <v>390</v>
      </c>
      <c r="B7" s="146">
        <v>1</v>
      </c>
      <c r="C7" s="283">
        <v>1</v>
      </c>
      <c r="D7" s="284">
        <v>15761</v>
      </c>
      <c r="E7" s="147"/>
      <c r="F7" s="162"/>
      <c r="G7" s="147" t="s">
        <v>492</v>
      </c>
      <c r="H7" s="149">
        <v>15761</v>
      </c>
      <c r="I7" s="146"/>
      <c r="J7" s="162"/>
      <c r="K7" s="147"/>
      <c r="L7" s="162"/>
      <c r="M7" s="147"/>
      <c r="N7" s="162"/>
    </row>
    <row r="8" spans="1:14" s="143" customFormat="1" ht="19.5" customHeight="1" x14ac:dyDescent="0.2">
      <c r="A8" s="295"/>
      <c r="B8" s="146"/>
      <c r="C8" s="283"/>
      <c r="D8" s="284"/>
      <c r="E8" s="147"/>
      <c r="F8" s="162"/>
      <c r="G8" s="147"/>
      <c r="H8" s="149"/>
      <c r="I8" s="146"/>
      <c r="J8" s="162"/>
      <c r="K8" s="147"/>
      <c r="L8" s="162"/>
      <c r="M8" s="147"/>
      <c r="N8" s="162"/>
    </row>
    <row r="9" spans="1:14" s="143" customFormat="1" ht="19.5" customHeight="1" x14ac:dyDescent="0.2">
      <c r="A9" s="278" t="s">
        <v>95</v>
      </c>
      <c r="B9" s="278"/>
      <c r="C9" s="283"/>
      <c r="D9" s="284"/>
      <c r="E9" s="147"/>
      <c r="F9" s="162" t="s">
        <v>18</v>
      </c>
      <c r="G9" s="172" t="s">
        <v>456</v>
      </c>
      <c r="H9" s="149">
        <v>15761</v>
      </c>
      <c r="I9" s="146"/>
      <c r="J9" s="162" t="s">
        <v>18</v>
      </c>
      <c r="K9" s="147"/>
      <c r="L9" s="162" t="s">
        <v>18</v>
      </c>
      <c r="M9" s="147"/>
      <c r="N9" s="162" t="s">
        <v>18</v>
      </c>
    </row>
    <row r="10" spans="1:14" s="143" customFormat="1" ht="19.5" customHeight="1" x14ac:dyDescent="0.2">
      <c r="A10" s="295" t="s">
        <v>395</v>
      </c>
      <c r="B10" s="146">
        <v>1</v>
      </c>
      <c r="C10" s="283">
        <v>1</v>
      </c>
      <c r="D10" s="284">
        <v>959000</v>
      </c>
      <c r="E10" s="147"/>
      <c r="F10" s="162"/>
      <c r="G10" s="147" t="s">
        <v>312</v>
      </c>
      <c r="H10" s="149">
        <v>959000</v>
      </c>
      <c r="I10" s="152"/>
      <c r="J10" s="155"/>
      <c r="K10" s="147"/>
      <c r="L10" s="162"/>
      <c r="M10" s="147"/>
      <c r="N10" s="162"/>
    </row>
    <row r="11" spans="1:14" s="143" customFormat="1" ht="19.5" customHeight="1" x14ac:dyDescent="0.2">
      <c r="A11" s="295"/>
      <c r="B11" s="146"/>
      <c r="C11" s="283"/>
      <c r="D11" s="284"/>
      <c r="E11" s="147"/>
      <c r="F11" s="162"/>
      <c r="G11" s="147"/>
      <c r="H11" s="149"/>
      <c r="I11" s="152"/>
      <c r="J11" s="155"/>
      <c r="K11" s="147"/>
      <c r="L11" s="162"/>
      <c r="M11" s="150"/>
      <c r="N11" s="155"/>
    </row>
    <row r="12" spans="1:14" s="143" customFormat="1" ht="19.5" customHeight="1" x14ac:dyDescent="0.2">
      <c r="A12" s="278" t="s">
        <v>95</v>
      </c>
      <c r="B12" s="278"/>
      <c r="C12" s="283"/>
      <c r="D12" s="284"/>
      <c r="E12" s="147"/>
      <c r="F12" s="162" t="s">
        <v>18</v>
      </c>
      <c r="G12" s="172" t="s">
        <v>456</v>
      </c>
      <c r="H12" s="149">
        <v>959000</v>
      </c>
      <c r="I12" s="152"/>
      <c r="J12" s="162" t="s">
        <v>18</v>
      </c>
      <c r="K12" s="147"/>
      <c r="L12" s="162" t="s">
        <v>18</v>
      </c>
      <c r="M12" s="150"/>
      <c r="N12" s="162" t="s">
        <v>18</v>
      </c>
    </row>
    <row r="13" spans="1:14" s="143" customFormat="1" ht="19.5" customHeight="1" x14ac:dyDescent="0.2">
      <c r="A13" s="295" t="s">
        <v>491</v>
      </c>
      <c r="B13" s="146">
        <v>1</v>
      </c>
      <c r="C13" s="283">
        <v>1</v>
      </c>
      <c r="D13" s="284">
        <v>96991</v>
      </c>
      <c r="E13" s="147" t="s">
        <v>490</v>
      </c>
      <c r="F13" s="149">
        <v>96991</v>
      </c>
      <c r="G13" s="147"/>
      <c r="H13" s="149"/>
      <c r="I13" s="152"/>
      <c r="J13" s="155"/>
      <c r="K13" s="147"/>
      <c r="L13" s="162"/>
      <c r="M13" s="150"/>
      <c r="N13" s="155"/>
    </row>
    <row r="14" spans="1:14" s="143" customFormat="1" ht="19.5" customHeight="1" x14ac:dyDescent="0.2">
      <c r="A14" s="295"/>
      <c r="B14" s="146"/>
      <c r="C14" s="283"/>
      <c r="D14" s="284"/>
      <c r="E14" s="147"/>
      <c r="F14" s="162"/>
      <c r="G14" s="147"/>
      <c r="H14" s="149"/>
      <c r="I14" s="152"/>
      <c r="J14" s="155"/>
      <c r="K14" s="147"/>
      <c r="L14" s="162"/>
      <c r="M14" s="150"/>
      <c r="N14" s="155"/>
    </row>
    <row r="15" spans="1:14" s="143" customFormat="1" ht="19.5" customHeight="1" x14ac:dyDescent="0.2">
      <c r="A15" s="278" t="s">
        <v>95</v>
      </c>
      <c r="B15" s="278"/>
      <c r="C15" s="283"/>
      <c r="D15" s="284"/>
      <c r="E15" s="172" t="s">
        <v>456</v>
      </c>
      <c r="F15" s="149">
        <v>96991</v>
      </c>
      <c r="G15" s="147"/>
      <c r="H15" s="149" t="s">
        <v>18</v>
      </c>
      <c r="I15" s="152"/>
      <c r="J15" s="162" t="s">
        <v>18</v>
      </c>
      <c r="K15" s="147"/>
      <c r="L15" s="162" t="s">
        <v>18</v>
      </c>
      <c r="M15" s="150"/>
      <c r="N15" s="162" t="s">
        <v>18</v>
      </c>
    </row>
    <row r="16" spans="1:14" s="143" customFormat="1" ht="19.5" customHeight="1" x14ac:dyDescent="0.2">
      <c r="A16" s="278" t="s">
        <v>489</v>
      </c>
      <c r="B16" s="146">
        <v>1</v>
      </c>
      <c r="C16" s="283">
        <v>19</v>
      </c>
      <c r="D16" s="284">
        <f>SUM(F16:F24,H16:H25)</f>
        <v>327583.28000000003</v>
      </c>
      <c r="E16" s="147" t="s">
        <v>300</v>
      </c>
      <c r="F16" s="149">
        <v>57926</v>
      </c>
      <c r="G16" s="147" t="s">
        <v>277</v>
      </c>
      <c r="H16" s="149">
        <v>9183</v>
      </c>
      <c r="I16" s="152"/>
      <c r="J16" s="156"/>
      <c r="K16" s="147"/>
      <c r="L16" s="162"/>
      <c r="M16" s="152"/>
      <c r="N16" s="155"/>
    </row>
    <row r="17" spans="1:14" s="143" customFormat="1" ht="19.5" customHeight="1" x14ac:dyDescent="0.2">
      <c r="A17" s="278"/>
      <c r="B17" s="146">
        <v>2</v>
      </c>
      <c r="C17" s="283"/>
      <c r="D17" s="284"/>
      <c r="E17" s="147" t="s">
        <v>483</v>
      </c>
      <c r="F17" s="149">
        <v>374</v>
      </c>
      <c r="G17" s="147" t="s">
        <v>488</v>
      </c>
      <c r="H17" s="149">
        <v>4351.34</v>
      </c>
      <c r="I17" s="152"/>
      <c r="J17" s="156"/>
      <c r="K17" s="147"/>
      <c r="L17" s="162"/>
      <c r="M17" s="152"/>
      <c r="N17" s="155"/>
    </row>
    <row r="18" spans="1:14" s="143" customFormat="1" ht="19.5" customHeight="1" x14ac:dyDescent="0.2">
      <c r="A18" s="278"/>
      <c r="B18" s="146">
        <v>3</v>
      </c>
      <c r="C18" s="283"/>
      <c r="D18" s="284"/>
      <c r="E18" s="147" t="s">
        <v>234</v>
      </c>
      <c r="F18" s="149">
        <v>44766</v>
      </c>
      <c r="G18" s="147" t="s">
        <v>109</v>
      </c>
      <c r="H18" s="149">
        <v>13283.64</v>
      </c>
      <c r="I18" s="152"/>
      <c r="J18" s="156"/>
      <c r="K18" s="147"/>
      <c r="L18" s="162"/>
      <c r="M18" s="152"/>
      <c r="N18" s="155"/>
    </row>
    <row r="19" spans="1:14" s="143" customFormat="1" ht="19.5" customHeight="1" x14ac:dyDescent="0.2">
      <c r="A19" s="278"/>
      <c r="B19" s="146">
        <v>4</v>
      </c>
      <c r="C19" s="283"/>
      <c r="D19" s="284"/>
      <c r="E19" s="147" t="s">
        <v>308</v>
      </c>
      <c r="F19" s="187">
        <v>1428</v>
      </c>
      <c r="G19" s="147" t="s">
        <v>487</v>
      </c>
      <c r="H19" s="149">
        <v>7231</v>
      </c>
      <c r="I19" s="152"/>
      <c r="J19" s="156"/>
      <c r="K19" s="147"/>
      <c r="L19" s="162"/>
      <c r="M19" s="152"/>
      <c r="N19" s="155"/>
    </row>
    <row r="20" spans="1:14" s="143" customFormat="1" ht="19.5" customHeight="1" x14ac:dyDescent="0.2">
      <c r="A20" s="278"/>
      <c r="B20" s="146">
        <v>5</v>
      </c>
      <c r="C20" s="283"/>
      <c r="D20" s="284"/>
      <c r="E20" s="147" t="s">
        <v>397</v>
      </c>
      <c r="F20" s="149">
        <v>64304</v>
      </c>
      <c r="G20" s="147" t="s">
        <v>121</v>
      </c>
      <c r="H20" s="149">
        <v>2963.68</v>
      </c>
      <c r="I20" s="152"/>
      <c r="J20" s="156"/>
      <c r="K20" s="147"/>
      <c r="L20" s="162"/>
      <c r="M20" s="152"/>
      <c r="N20" s="155"/>
    </row>
    <row r="21" spans="1:14" s="143" customFormat="1" ht="19.5" customHeight="1" x14ac:dyDescent="0.2">
      <c r="A21" s="278"/>
      <c r="B21" s="146">
        <v>6</v>
      </c>
      <c r="C21" s="283"/>
      <c r="D21" s="284"/>
      <c r="E21" s="147" t="s">
        <v>486</v>
      </c>
      <c r="F21" s="149">
        <v>10679</v>
      </c>
      <c r="G21" s="147" t="s">
        <v>459</v>
      </c>
      <c r="H21" s="149">
        <v>5048.3500000000004</v>
      </c>
      <c r="I21" s="152"/>
      <c r="J21" s="156"/>
      <c r="K21" s="147"/>
      <c r="L21" s="162"/>
      <c r="M21" s="152"/>
      <c r="N21" s="155"/>
    </row>
    <row r="22" spans="1:14" s="143" customFormat="1" ht="19.5" customHeight="1" x14ac:dyDescent="0.2">
      <c r="A22" s="278"/>
      <c r="B22" s="146">
        <v>7</v>
      </c>
      <c r="C22" s="283"/>
      <c r="D22" s="284"/>
      <c r="E22" s="147" t="s">
        <v>387</v>
      </c>
      <c r="F22" s="149">
        <v>3729</v>
      </c>
      <c r="G22" s="147" t="s">
        <v>86</v>
      </c>
      <c r="H22" s="149">
        <v>67511</v>
      </c>
      <c r="I22" s="152"/>
      <c r="J22" s="156"/>
      <c r="K22" s="147"/>
      <c r="L22" s="162"/>
      <c r="M22" s="152"/>
      <c r="N22" s="155"/>
    </row>
    <row r="23" spans="1:14" s="143" customFormat="1" ht="19.5" customHeight="1" x14ac:dyDescent="0.2">
      <c r="A23" s="278"/>
      <c r="B23" s="146">
        <v>8</v>
      </c>
      <c r="C23" s="283"/>
      <c r="D23" s="284"/>
      <c r="E23" s="147" t="s">
        <v>296</v>
      </c>
      <c r="F23" s="149">
        <v>17925</v>
      </c>
      <c r="G23" s="147" t="s">
        <v>424</v>
      </c>
      <c r="H23" s="149">
        <v>1578.71</v>
      </c>
      <c r="I23" s="152"/>
      <c r="J23" s="156"/>
      <c r="K23" s="147"/>
      <c r="L23" s="162"/>
      <c r="M23" s="152"/>
      <c r="N23" s="155"/>
    </row>
    <row r="24" spans="1:14" s="143" customFormat="1" ht="19.5" customHeight="1" x14ac:dyDescent="0.2">
      <c r="A24" s="278"/>
      <c r="B24" s="146">
        <v>9</v>
      </c>
      <c r="C24" s="283"/>
      <c r="D24" s="284"/>
      <c r="E24" s="147" t="s">
        <v>288</v>
      </c>
      <c r="F24" s="149">
        <v>10691</v>
      </c>
      <c r="G24" s="147" t="s">
        <v>365</v>
      </c>
      <c r="H24" s="149">
        <v>1223.02</v>
      </c>
      <c r="I24" s="152"/>
      <c r="J24" s="156"/>
      <c r="K24" s="147"/>
      <c r="L24" s="162"/>
      <c r="M24" s="152"/>
      <c r="N24" s="155"/>
    </row>
    <row r="25" spans="1:14" s="143" customFormat="1" ht="19.5" customHeight="1" x14ac:dyDescent="0.2">
      <c r="A25" s="278"/>
      <c r="B25" s="146">
        <v>10</v>
      </c>
      <c r="C25" s="283"/>
      <c r="D25" s="284"/>
      <c r="E25" s="147"/>
      <c r="F25" s="149"/>
      <c r="G25" s="147" t="s">
        <v>114</v>
      </c>
      <c r="H25" s="149">
        <v>3387.54</v>
      </c>
      <c r="I25" s="152"/>
      <c r="J25" s="156"/>
      <c r="K25" s="147"/>
      <c r="L25" s="162"/>
      <c r="M25" s="152"/>
      <c r="N25" s="155"/>
    </row>
    <row r="26" spans="1:14" s="143" customFormat="1" ht="19.5" customHeight="1" x14ac:dyDescent="0.2">
      <c r="A26" s="278" t="s">
        <v>95</v>
      </c>
      <c r="B26" s="278"/>
      <c r="C26" s="283"/>
      <c r="D26" s="284"/>
      <c r="E26" s="172" t="s">
        <v>485</v>
      </c>
      <c r="F26" s="149">
        <f>SUM(F16:F25)</f>
        <v>211822</v>
      </c>
      <c r="G26" s="172" t="s">
        <v>2</v>
      </c>
      <c r="H26" s="149">
        <f>SUM(H16:H25)</f>
        <v>115761.28</v>
      </c>
      <c r="I26" s="152"/>
      <c r="J26" s="162" t="s">
        <v>18</v>
      </c>
      <c r="K26" s="147"/>
      <c r="L26" s="162" t="s">
        <v>18</v>
      </c>
      <c r="M26" s="152"/>
      <c r="N26" s="162" t="s">
        <v>18</v>
      </c>
    </row>
    <row r="27" spans="1:14" s="143" customFormat="1" ht="19.5" customHeight="1" x14ac:dyDescent="0.2">
      <c r="A27" s="278" t="s">
        <v>130</v>
      </c>
      <c r="B27" s="146">
        <v>1</v>
      </c>
      <c r="C27" s="283">
        <v>1</v>
      </c>
      <c r="D27" s="284">
        <v>9510</v>
      </c>
      <c r="E27" s="147" t="s">
        <v>484</v>
      </c>
      <c r="F27" s="149">
        <v>9510</v>
      </c>
      <c r="G27" s="147"/>
      <c r="H27" s="149"/>
      <c r="I27" s="152"/>
      <c r="J27" s="162"/>
      <c r="K27" s="147"/>
      <c r="L27" s="162"/>
      <c r="M27" s="152"/>
      <c r="N27" s="155"/>
    </row>
    <row r="28" spans="1:14" s="143" customFormat="1" ht="19.5" customHeight="1" x14ac:dyDescent="0.2">
      <c r="A28" s="278"/>
      <c r="B28" s="146"/>
      <c r="C28" s="283"/>
      <c r="D28" s="284"/>
      <c r="E28" s="147"/>
      <c r="F28" s="149"/>
      <c r="G28" s="147"/>
      <c r="H28" s="149"/>
      <c r="I28" s="152"/>
      <c r="J28" s="162"/>
      <c r="K28" s="147"/>
      <c r="L28" s="162"/>
      <c r="M28" s="152"/>
      <c r="N28" s="155"/>
    </row>
    <row r="29" spans="1:14" s="143" customFormat="1" ht="19.5" customHeight="1" x14ac:dyDescent="0.2">
      <c r="A29" s="278" t="s">
        <v>95</v>
      </c>
      <c r="B29" s="278"/>
      <c r="C29" s="283"/>
      <c r="D29" s="284"/>
      <c r="E29" s="172" t="s">
        <v>456</v>
      </c>
      <c r="F29" s="149">
        <v>9510</v>
      </c>
      <c r="G29" s="147"/>
      <c r="H29" s="149" t="s">
        <v>18</v>
      </c>
      <c r="I29" s="152"/>
      <c r="J29" s="162" t="s">
        <v>18</v>
      </c>
      <c r="K29" s="147"/>
      <c r="L29" s="162" t="s">
        <v>18</v>
      </c>
      <c r="M29" s="152"/>
      <c r="N29" s="162" t="s">
        <v>18</v>
      </c>
    </row>
    <row r="30" spans="1:14" s="143" customFormat="1" ht="19.5" customHeight="1" x14ac:dyDescent="0.2">
      <c r="A30" s="278" t="s">
        <v>482</v>
      </c>
      <c r="B30" s="278"/>
      <c r="C30" s="172">
        <v>152</v>
      </c>
      <c r="D30" s="173">
        <f>D27+D16+D13+D10+D7+D4+'56-2 公園一覧②'!D31+'56-2 公園一覧②'!D28+'56-2 公園一覧②'!D22+'56-2 公園一覧②'!D4</f>
        <v>2213669.1800000002</v>
      </c>
      <c r="E30" s="172" t="s">
        <v>157</v>
      </c>
      <c r="F30" s="188">
        <f>F29+F26+F15+'56-2 公園一覧②'!F30+'56-2 公園一覧②'!F27+'56-2 公園一覧②'!F21</f>
        <v>555540.42000000004</v>
      </c>
      <c r="G30" s="172" t="s">
        <v>481</v>
      </c>
      <c r="H30" s="164">
        <f>H26+H12+H9+H6+'56-2 公園一覧②'!H33+'56-2 公園一覧②'!H27+'56-2 公園一覧②'!H21</f>
        <v>1495216.13</v>
      </c>
      <c r="I30" s="172" t="s">
        <v>166</v>
      </c>
      <c r="J30" s="164">
        <f>'56-2 公園一覧②'!J27+'56-2 公園一覧②'!J21</f>
        <v>36343.619999999995</v>
      </c>
      <c r="K30" s="172" t="s">
        <v>431</v>
      </c>
      <c r="L30" s="164">
        <f>'56-2 公園一覧②'!L30+'56-2 公園一覧②'!L21</f>
        <v>113554.12</v>
      </c>
      <c r="M30" s="172" t="s">
        <v>174</v>
      </c>
      <c r="N30" s="164">
        <f>'56-2 公園一覧②'!N21</f>
        <v>13014.89</v>
      </c>
    </row>
    <row r="31" spans="1:14" ht="15" customHeight="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6" t="s">
        <v>22</v>
      </c>
    </row>
    <row r="32" spans="1:14" x14ac:dyDescent="0.2">
      <c r="N32" s="157"/>
    </row>
    <row r="33" spans="8:14" x14ac:dyDescent="0.2">
      <c r="N33" s="157"/>
    </row>
    <row r="34" spans="8:14" x14ac:dyDescent="0.2">
      <c r="N34" s="157"/>
    </row>
    <row r="35" spans="8:14" x14ac:dyDescent="0.2">
      <c r="H35" s="165"/>
      <c r="N35" s="157"/>
    </row>
    <row r="36" spans="8:14" x14ac:dyDescent="0.2">
      <c r="N36" s="157"/>
    </row>
  </sheetData>
  <customSheetViews>
    <customSheetView guid="{A893DE78-4755-43D8-AE63-0857F2433634}" showPageBreaks="1" showGridLines="0" fitToPage="1" printArea="1" view="pageBreakPreview">
      <pageMargins left="0.7" right="0.7" top="0.75" bottom="0.75" header="0.3" footer="0.3"/>
      <pageSetup paperSize="9" scale="83" orientation="landscape" horizontalDpi="200" verticalDpi="200" r:id="rId1"/>
      <headerFooter alignWithMargins="0"/>
    </customSheetView>
    <customSheetView guid="{CD2E0E14-BA42-4834-B56F-F1781D396EE5}" scale="60" showPageBreaks="1" showGridLines="0" fitToPage="1" printArea="1" view="pageBreakPreview">
      <pageMargins left="0.7" right="0.7" top="0.75" bottom="0.75" header="0.3" footer="0.3"/>
      <pageSetup paperSize="9" scale="88" orientation="landscape" horizontalDpi="200" verticalDpi="200" r:id="rId2"/>
      <headerFooter alignWithMargins="0"/>
    </customSheetView>
    <customSheetView guid="{A5E528E1-A25F-7947-9CCF-7BDB780F2FA8}" showPageBreaks="1" showGridLines="0" fitToPage="1" printArea="1">
      <selection activeCell="N1" sqref="N1"/>
      <pageMargins left="0.59055118110236227" right="0.59055118110236227" top="0.59055118110236227" bottom="0.59055118110236227" header="0.51181102362204722" footer="0.51181102362204722"/>
      <pageSetup paperSize="9" orientation="landscape" horizontalDpi="200" verticalDpi="200" r:id="rId3"/>
      <headerFooter alignWithMargins="0"/>
    </customSheetView>
    <customSheetView guid="{D8021DA7-8CA4-BE47-9BB6-6FECF89F7CBC}" showGridLines="0" fitToPage="1" printArea="1">
      <selection activeCell="N1" sqref="N1"/>
      <pageMargins left="0.59055118110236227" right="0.59055118110236227" top="0.59055118110236227" bottom="0.59055118110236227" header="0.51181102362204722" footer="0.51181102362204722"/>
      <pageSetup paperSize="9" orientation="landscape" horizontalDpi="200" verticalDpi="200" r:id="rId4"/>
      <headerFooter alignWithMargins="0"/>
    </customSheetView>
    <customSheetView guid="{8D48D77B-D6F5-614E-8310-5F4D5211C9E9}" showPageBreaks="1" showGridLines="0" fitToPage="1" printArea="1">
      <selection activeCell="N1" sqref="N1"/>
      <pageMargins left="0.59055118110236227" right="0.59055118110236227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1709C155-864E-DE46-A33E-16AAF6EAB835}" showPageBreaks="1" showGridLines="0" fitToPage="1" printArea="1">
      <selection activeCell="N1" sqref="N1"/>
      <pageMargins left="0.59055118110236227" right="0.59055118110236227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546B3832-C765-4230-8030-D2C4ACB16472}" showPageBreaks="1" showGridLines="0" fitToPage="1" printArea="1" view="pageBreakPreview">
      <pageMargins left="0.7" right="0.7" top="0.75" bottom="0.75" header="0.3" footer="0.3"/>
      <pageSetup paperSize="9" scale="83" orientation="landscape" horizontalDpi="200" verticalDpi="200" r:id="rId7"/>
      <headerFooter alignWithMargins="0"/>
    </customSheetView>
    <customSheetView guid="{1A61336A-0210-46C6-9B98-93E727A8311D}" showPageBreaks="1" showGridLines="0" fitToPage="1" printArea="1" view="pageBreakPreview">
      <pageMargins left="0.7" right="0.7" top="0.75" bottom="0.75" header="0.3" footer="0.3"/>
      <pageSetup paperSize="9" scale="83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>
      <selection activeCell="C30" sqref="C30:D30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>
      <selection activeCell="C30" sqref="C30:D30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>
      <selection activeCell="C30" sqref="C30:D30"/>
      <pageMargins left="0.7" right="0.7" top="0.75" bottom="0.75" header="0.3" footer="0.3"/>
      <pageSetup paperSize="9" orientation="landscape" horizontalDpi="200" verticalDpi="200" r:id="rId11"/>
      <headerFooter alignWithMargins="0"/>
    </customSheetView>
    <customSheetView guid="{14BF2363-5B7D-4539-BE06-FBECBC8CD0B3}" showPageBreaks="1" showGridLines="0" fitToPage="1" printArea="1" view="pageBreakPreview">
      <selection activeCell="C30" sqref="C30:D30"/>
      <pageMargins left="0.7" right="0.7" top="0.75" bottom="0.75" header="0.3" footer="0.3"/>
      <pageSetup paperSize="9" scale="83" orientation="landscape" horizontalDpi="200" verticalDpi="200" r:id="rId12"/>
      <headerFooter alignWithMargins="0"/>
    </customSheetView>
  </customSheetViews>
  <mergeCells count="33">
    <mergeCell ref="C13:C15"/>
    <mergeCell ref="D13:D15"/>
    <mergeCell ref="I2:J2"/>
    <mergeCell ref="K2:L2"/>
    <mergeCell ref="M2:N2"/>
    <mergeCell ref="C2:D2"/>
    <mergeCell ref="E2:F2"/>
    <mergeCell ref="G2:H2"/>
    <mergeCell ref="C4:C6"/>
    <mergeCell ref="D4:D6"/>
    <mergeCell ref="C7:C9"/>
    <mergeCell ref="D7:D9"/>
    <mergeCell ref="C10:C12"/>
    <mergeCell ref="D10:D12"/>
    <mergeCell ref="A30:B30"/>
    <mergeCell ref="A2:A3"/>
    <mergeCell ref="B2:B3"/>
    <mergeCell ref="A4:A5"/>
    <mergeCell ref="A7:A8"/>
    <mergeCell ref="A10:A11"/>
    <mergeCell ref="A13:A14"/>
    <mergeCell ref="A27:A28"/>
    <mergeCell ref="A12:B12"/>
    <mergeCell ref="A15:B15"/>
    <mergeCell ref="A6:B6"/>
    <mergeCell ref="A9:B9"/>
    <mergeCell ref="C27:C29"/>
    <mergeCell ref="D27:D29"/>
    <mergeCell ref="A16:A25"/>
    <mergeCell ref="C16:C26"/>
    <mergeCell ref="D16:D26"/>
    <mergeCell ref="A26:B26"/>
    <mergeCell ref="A29:B29"/>
  </mergeCells>
  <phoneticPr fontId="3"/>
  <pageMargins left="0.7" right="0.7" top="0.75" bottom="0.75" header="0.3" footer="0.3"/>
  <pageSetup paperSize="9" scale="83" orientation="landscape" horizontalDpi="200" verticalDpi="200" r:id="rId1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0"/>
  <sheetViews>
    <sheetView showGridLines="0" view="pageBreakPreview" zoomScaleSheetLayoutView="100" workbookViewId="0"/>
  </sheetViews>
  <sheetFormatPr defaultColWidth="9" defaultRowHeight="10.8" x14ac:dyDescent="0.2"/>
  <cols>
    <col min="1" max="1" width="11.109375" style="35" customWidth="1"/>
    <col min="2" max="2" width="11.6640625" style="35" customWidth="1"/>
    <col min="3" max="3" width="11.109375" style="36" customWidth="1"/>
    <col min="4" max="7" width="11.109375" style="35" customWidth="1"/>
    <col min="8" max="8" width="11.109375" style="37" customWidth="1"/>
    <col min="9" max="10" width="11.109375" style="35" customWidth="1"/>
    <col min="11" max="11" width="10.44140625" style="35" customWidth="1"/>
    <col min="12" max="12" width="10.88671875" style="35" customWidth="1"/>
    <col min="13" max="32" width="13.109375" style="35" customWidth="1"/>
    <col min="33" max="16384" width="9" style="35"/>
  </cols>
  <sheetData>
    <row r="1" spans="1:12" ht="18.75" customHeight="1" x14ac:dyDescent="0.15">
      <c r="A1" s="4" t="s">
        <v>7</v>
      </c>
      <c r="L1" s="50"/>
    </row>
    <row r="2" spans="1:12" ht="13.5" customHeight="1" x14ac:dyDescent="0.15">
      <c r="A2" s="38"/>
      <c r="B2" s="38"/>
      <c r="C2" s="42"/>
      <c r="D2" s="38"/>
      <c r="E2" s="38"/>
      <c r="F2" s="38"/>
      <c r="G2" s="38"/>
      <c r="H2" s="47"/>
      <c r="I2" s="38"/>
      <c r="J2" s="48" t="s">
        <v>33</v>
      </c>
    </row>
    <row r="3" spans="1:12" ht="13.5" customHeight="1" x14ac:dyDescent="0.2">
      <c r="A3" s="217" t="s">
        <v>1</v>
      </c>
      <c r="B3" s="220" t="s">
        <v>64</v>
      </c>
      <c r="C3" s="210" t="s">
        <v>89</v>
      </c>
      <c r="D3" s="211"/>
      <c r="E3" s="211"/>
      <c r="F3" s="211"/>
      <c r="G3" s="211"/>
      <c r="H3" s="211"/>
      <c r="I3" s="212"/>
      <c r="J3" s="223" t="s">
        <v>93</v>
      </c>
    </row>
    <row r="4" spans="1:12" ht="13.5" customHeight="1" x14ac:dyDescent="0.2">
      <c r="A4" s="218"/>
      <c r="B4" s="221"/>
      <c r="C4" s="213" t="s">
        <v>34</v>
      </c>
      <c r="D4" s="214"/>
      <c r="E4" s="214"/>
      <c r="F4" s="215"/>
      <c r="G4" s="213" t="s">
        <v>92</v>
      </c>
      <c r="H4" s="214"/>
      <c r="I4" s="215"/>
      <c r="J4" s="224"/>
    </row>
    <row r="5" spans="1:12" ht="13.5" customHeight="1" x14ac:dyDescent="0.2">
      <c r="A5" s="219"/>
      <c r="B5" s="222"/>
      <c r="C5" s="43" t="s">
        <v>91</v>
      </c>
      <c r="D5" s="43" t="s">
        <v>36</v>
      </c>
      <c r="E5" s="43" t="s">
        <v>71</v>
      </c>
      <c r="F5" s="43" t="s">
        <v>8</v>
      </c>
      <c r="G5" s="43" t="s">
        <v>71</v>
      </c>
      <c r="H5" s="43" t="s">
        <v>87</v>
      </c>
      <c r="I5" s="43" t="s">
        <v>76</v>
      </c>
      <c r="J5" s="225"/>
    </row>
    <row r="6" spans="1:12" ht="14.1" customHeight="1" x14ac:dyDescent="0.2">
      <c r="A6" s="39" t="s">
        <v>85</v>
      </c>
      <c r="B6" s="41">
        <v>850704</v>
      </c>
      <c r="C6" s="44">
        <v>960</v>
      </c>
      <c r="D6" s="41">
        <v>6973</v>
      </c>
      <c r="E6" s="45">
        <v>265668</v>
      </c>
      <c r="F6" s="41">
        <v>456201</v>
      </c>
      <c r="G6" s="44">
        <v>129</v>
      </c>
      <c r="H6" s="41">
        <v>1585</v>
      </c>
      <c r="I6" s="45">
        <v>119189</v>
      </c>
      <c r="J6" s="41">
        <v>35298</v>
      </c>
    </row>
    <row r="7" spans="1:12" ht="14.1" customHeight="1" x14ac:dyDescent="0.2">
      <c r="A7" s="39" t="s">
        <v>82</v>
      </c>
      <c r="B7" s="41">
        <v>851906.2</v>
      </c>
      <c r="C7" s="44">
        <v>960</v>
      </c>
      <c r="D7" s="41">
        <v>6973</v>
      </c>
      <c r="E7" s="45">
        <v>266726.8</v>
      </c>
      <c r="F7" s="41">
        <v>456539</v>
      </c>
      <c r="G7" s="46">
        <v>129.19999999999999</v>
      </c>
      <c r="H7" s="41">
        <v>1584.8</v>
      </c>
      <c r="I7" s="45">
        <v>118993.4</v>
      </c>
      <c r="J7" s="41">
        <v>35141.199999999997</v>
      </c>
    </row>
    <row r="8" spans="1:12" ht="14.1" customHeight="1" x14ac:dyDescent="0.2">
      <c r="A8" s="39" t="s">
        <v>80</v>
      </c>
      <c r="B8" s="41">
        <v>852367</v>
      </c>
      <c r="C8" s="44">
        <v>972</v>
      </c>
      <c r="D8" s="41">
        <v>6985</v>
      </c>
      <c r="E8" s="45">
        <v>267166</v>
      </c>
      <c r="F8" s="41">
        <v>456828</v>
      </c>
      <c r="G8" s="46">
        <v>129</v>
      </c>
      <c r="H8" s="41">
        <v>1616</v>
      </c>
      <c r="I8" s="45">
        <v>118671</v>
      </c>
      <c r="J8" s="41">
        <v>35128</v>
      </c>
    </row>
    <row r="9" spans="1:12" ht="15" customHeight="1" x14ac:dyDescent="0.2">
      <c r="A9" s="39" t="s">
        <v>494</v>
      </c>
      <c r="B9" s="41">
        <v>854270</v>
      </c>
      <c r="C9" s="44">
        <v>972</v>
      </c>
      <c r="D9" s="41">
        <v>6975</v>
      </c>
      <c r="E9" s="41">
        <v>268518</v>
      </c>
      <c r="F9" s="41">
        <v>457983</v>
      </c>
      <c r="G9" s="44" t="s">
        <v>18</v>
      </c>
      <c r="H9" s="41">
        <v>1654</v>
      </c>
      <c r="I9" s="41">
        <v>118169</v>
      </c>
      <c r="J9" s="41">
        <v>35017</v>
      </c>
    </row>
    <row r="10" spans="1:12" ht="15" customHeight="1" x14ac:dyDescent="0.2">
      <c r="A10" s="39" t="s">
        <v>49</v>
      </c>
      <c r="B10" s="14">
        <v>855668</v>
      </c>
      <c r="C10" s="44">
        <v>972</v>
      </c>
      <c r="D10" s="41">
        <v>6978</v>
      </c>
      <c r="E10" s="41">
        <v>269801</v>
      </c>
      <c r="F10" s="41">
        <v>458177</v>
      </c>
      <c r="G10" s="44" t="s">
        <v>18</v>
      </c>
      <c r="H10" s="41">
        <v>1754</v>
      </c>
      <c r="I10" s="41">
        <v>117987</v>
      </c>
      <c r="J10" s="41">
        <v>34841</v>
      </c>
    </row>
    <row r="11" spans="1:12" ht="18.75" customHeight="1" x14ac:dyDescent="0.2">
      <c r="A11" s="6" t="s">
        <v>78</v>
      </c>
      <c r="B11" s="38"/>
      <c r="C11" s="38"/>
      <c r="D11" s="38"/>
      <c r="E11" s="38"/>
      <c r="F11" s="38"/>
      <c r="G11" s="38"/>
      <c r="H11" s="38"/>
      <c r="I11" s="38"/>
      <c r="J11" s="49" t="s">
        <v>77</v>
      </c>
    </row>
    <row r="12" spans="1:12" ht="18.75" customHeight="1" x14ac:dyDescent="0.2"/>
    <row r="13" spans="1:12" ht="18.75" customHeight="1" x14ac:dyDescent="0.2"/>
    <row r="14" spans="1:12" ht="18.75" customHeight="1" x14ac:dyDescent="0.2"/>
    <row r="15" spans="1:12" ht="18.75" customHeight="1" x14ac:dyDescent="0.2"/>
    <row r="16" spans="1:12" ht="18.75" customHeight="1" x14ac:dyDescent="0.2"/>
    <row r="17" spans="1:12" ht="18.75" customHeight="1" x14ac:dyDescent="0.2"/>
    <row r="18" spans="1:12" ht="18.75" customHeight="1" x14ac:dyDescent="0.2"/>
    <row r="19" spans="1:12" ht="18.75" customHeight="1" x14ac:dyDescent="0.2"/>
    <row r="20" spans="1:12" ht="18.75" customHeight="1" x14ac:dyDescent="0.2"/>
    <row r="21" spans="1:12" ht="18.75" customHeight="1" x14ac:dyDescent="0.2"/>
    <row r="22" spans="1:12" ht="18.75" customHeight="1" x14ac:dyDescent="0.2"/>
    <row r="23" spans="1:12" ht="18.75" customHeight="1" x14ac:dyDescent="0.2"/>
    <row r="24" spans="1:12" ht="18.75" customHeight="1" x14ac:dyDescent="0.2"/>
    <row r="25" spans="1:12" ht="18.75" customHeight="1" x14ac:dyDescent="0.2"/>
    <row r="26" spans="1:12" ht="18.75" customHeight="1" x14ac:dyDescent="0.2"/>
    <row r="27" spans="1:12" ht="18.75" customHeight="1" x14ac:dyDescent="0.2"/>
    <row r="28" spans="1:12" ht="18.75" customHeight="1" x14ac:dyDescent="0.2"/>
    <row r="29" spans="1:12" ht="18.75" customHeight="1" x14ac:dyDescent="0.2">
      <c r="A29" s="216"/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</row>
    <row r="30" spans="1:12" ht="18.75" customHeight="1" x14ac:dyDescent="0.2"/>
    <row r="31" spans="1:12" ht="18.75" customHeight="1" x14ac:dyDescent="0.2"/>
    <row r="32" spans="1:1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</sheetData>
  <customSheetViews>
    <customSheetView guid="{A893DE78-4755-43D8-AE63-0857F2433634}" showPageBreaks="1" showGridLines="0" fitToPage="1" printArea="1" view="pageBreakPreview">
      <selection activeCell="B10" sqref="B10:J10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CD2E0E14-BA42-4834-B56F-F1781D396EE5}" scale="60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A5E528E1-A25F-7947-9CCF-7BDB780F2FA8}" showPageBreaks="1" showGridLines="0" printArea="1">
      <selection activeCell="B12" sqref="B12"/>
      <pageMargins left="0.78740157480314965" right="0.78740157480314965" top="0.59055118110236227" bottom="0.59055118110236227" header="0.51181102362204722" footer="0.51181102362204722"/>
      <pageSetup paperSize="9" scale="115" orientation="landscape" horizontalDpi="200" verticalDpi="200" r:id="rId3"/>
      <headerFooter alignWithMargins="0"/>
    </customSheetView>
    <customSheetView guid="{D8021DA7-8CA4-BE47-9BB6-6FECF89F7CBC}" showGridLines="0" printArea="1">
      <selection activeCell="B12" sqref="B12"/>
      <pageMargins left="0.78740157480314965" right="0.78740157480314965" top="0.59055118110236227" bottom="0.59055118110236227" header="0.51181102362204722" footer="0.51181102362204722"/>
      <pageSetup paperSize="9" scale="115" orientation="landscape" horizontalDpi="200" verticalDpi="200" r:id="rId4"/>
      <headerFooter alignWithMargins="0"/>
    </customSheetView>
    <customSheetView guid="{8D48D77B-D6F5-614E-8310-5F4D5211C9E9}" showPageBreaks="1" showGridLines="0" printArea="1">
      <selection activeCell="B12" sqref="B12"/>
      <pageMargins left="0.78740157480314965" right="0.78740157480314965" top="0.59055118110236227" bottom="0.59055118110236227" header="0.51181102362204722" footer="0.51181102362204722"/>
      <pageSetup paperSize="9" scale="115" orientation="landscape" horizontalDpi="200" verticalDpi="200" r:id="rId5"/>
      <headerFooter alignWithMargins="0"/>
    </customSheetView>
    <customSheetView guid="{1709C155-864E-DE46-A33E-16AAF6EAB835}" showPageBreaks="1" showGridLines="0" printArea="1">
      <selection activeCell="B12" sqref="B12"/>
      <pageMargins left="0.78740157480314965" right="0.78740157480314965" top="0.59055118110236227" bottom="0.59055118110236227" header="0.51181102362204722" footer="0.51181102362204722"/>
      <pageSetup paperSize="9" scale="115" orientation="landscape" horizontalDpi="200" verticalDpi="200" r:id="rId6"/>
      <headerFooter alignWithMargins="0"/>
    </customSheetView>
    <customSheetView guid="{546B3832-C765-4230-8030-D2C4ACB16472}" showPageBreaks="1" showGridLines="0" fitToPage="1" printArea="1" view="pageBreakPreview">
      <selection activeCell="C11" sqref="C11"/>
      <pageMargins left="0.7" right="0.7" top="0.75" bottom="0.75" header="0.3" footer="0.3"/>
      <pageSetup paperSize="9" orientation="landscape" horizontalDpi="200" verticalDpi="200" r:id="rId7"/>
      <headerFooter alignWithMargins="0"/>
    </customSheetView>
    <customSheetView guid="{1A61336A-0210-46C6-9B98-93E727A8311D}" showPageBreaks="1" showGridLines="0" fitToPage="1" printArea="1" view="pageBreakPreview">
      <selection activeCell="C11" sqref="C11"/>
      <pageMargins left="0.7" right="0.7" top="0.75" bottom="0.75" header="0.3" footer="0.3"/>
      <pageSetup paperSize="9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>
      <selection activeCell="C11" sqref="C11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>
      <selection activeCell="C11" sqref="C11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>
      <selection activeCell="C11" sqref="C11"/>
      <pageMargins left="0.7" right="0.7" top="0.75" bottom="0.75" header="0.3" footer="0.3"/>
      <pageSetup paperSize="9" orientation="landscape" horizontalDpi="200" verticalDpi="200" r:id="rId11"/>
      <headerFooter alignWithMargins="0"/>
    </customSheetView>
    <customSheetView guid="{14BF2363-5B7D-4539-BE06-FBECBC8CD0B3}" showPageBreaks="1" showGridLines="0" fitToPage="1" printArea="1" view="pageBreakPreview">
      <selection activeCell="C11" sqref="C11"/>
      <pageMargins left="0.7" right="0.7" top="0.75" bottom="0.75" header="0.3" footer="0.3"/>
      <pageSetup paperSize="9" orientation="landscape" horizontalDpi="200" verticalDpi="200" r:id="rId12"/>
      <headerFooter alignWithMargins="0"/>
    </customSheetView>
  </customSheetViews>
  <mergeCells count="7">
    <mergeCell ref="C3:I3"/>
    <mergeCell ref="C4:F4"/>
    <mergeCell ref="G4:I4"/>
    <mergeCell ref="A29:L29"/>
    <mergeCell ref="A3:A5"/>
    <mergeCell ref="B3:B5"/>
    <mergeCell ref="J3:J5"/>
  </mergeCells>
  <phoneticPr fontId="3"/>
  <pageMargins left="0.7" right="0.7" top="0.75" bottom="0.75" header="0.3" footer="0.3"/>
  <pageSetup paperSize="9" orientation="landscape" horizontalDpi="200" verticalDpi="200" r:id="rId1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showGridLines="0" view="pageBreakPreview" zoomScaleSheetLayoutView="100" workbookViewId="0"/>
  </sheetViews>
  <sheetFormatPr defaultColWidth="9" defaultRowHeight="10.8" x14ac:dyDescent="0.2"/>
  <cols>
    <col min="1" max="1" width="4" style="35" customWidth="1"/>
    <col min="2" max="2" width="16.109375" style="35" customWidth="1"/>
    <col min="3" max="3" width="15" style="36" customWidth="1"/>
    <col min="4" max="7" width="15" style="35" customWidth="1"/>
    <col min="8" max="8" width="15" style="37" customWidth="1"/>
    <col min="9" max="9" width="15" style="35" customWidth="1"/>
    <col min="10" max="17" width="12.44140625" style="35" customWidth="1"/>
    <col min="18" max="19" width="8" style="35" customWidth="1"/>
    <col min="20" max="20" width="8.109375" style="35" customWidth="1"/>
    <col min="21" max="28" width="10" style="35" customWidth="1"/>
    <col min="29" max="16384" width="9" style="35"/>
  </cols>
  <sheetData>
    <row r="1" spans="1:9" ht="18.75" customHeight="1" x14ac:dyDescent="0.2">
      <c r="A1" s="51" t="s">
        <v>116</v>
      </c>
      <c r="B1" s="53"/>
      <c r="C1" s="56"/>
      <c r="H1" s="35"/>
    </row>
    <row r="2" spans="1:9" ht="14.25" customHeight="1" x14ac:dyDescent="0.2">
      <c r="A2" s="52"/>
      <c r="B2" s="54"/>
      <c r="C2" s="57"/>
      <c r="D2" s="38"/>
      <c r="E2" s="38"/>
      <c r="F2" s="38"/>
      <c r="G2" s="38"/>
      <c r="H2" s="38"/>
      <c r="I2" s="49" t="s">
        <v>383</v>
      </c>
    </row>
    <row r="3" spans="1:9" ht="18.75" customHeight="1" x14ac:dyDescent="0.2">
      <c r="A3" s="233" t="s">
        <v>65</v>
      </c>
      <c r="B3" s="234"/>
      <c r="C3" s="229" t="s">
        <v>37</v>
      </c>
      <c r="D3" s="229" t="s">
        <v>115</v>
      </c>
      <c r="E3" s="229" t="s">
        <v>113</v>
      </c>
      <c r="F3" s="229"/>
      <c r="G3" s="229"/>
      <c r="H3" s="229" t="s">
        <v>112</v>
      </c>
      <c r="I3" s="230"/>
    </row>
    <row r="4" spans="1:9" ht="18.75" customHeight="1" x14ac:dyDescent="0.2">
      <c r="A4" s="235"/>
      <c r="B4" s="236"/>
      <c r="C4" s="236"/>
      <c r="D4" s="236"/>
      <c r="E4" s="43" t="s">
        <v>81</v>
      </c>
      <c r="F4" s="43" t="s">
        <v>108</v>
      </c>
      <c r="G4" s="43" t="s">
        <v>111</v>
      </c>
      <c r="H4" s="43" t="s">
        <v>107</v>
      </c>
      <c r="I4" s="59" t="s">
        <v>106</v>
      </c>
    </row>
    <row r="5" spans="1:9" ht="18.75" customHeight="1" x14ac:dyDescent="0.2">
      <c r="A5" s="231" t="s">
        <v>104</v>
      </c>
      <c r="B5" s="232"/>
      <c r="C5" s="58">
        <v>490</v>
      </c>
      <c r="D5" s="58">
        <v>3866</v>
      </c>
      <c r="E5" s="58">
        <v>40</v>
      </c>
      <c r="F5" s="58">
        <v>19</v>
      </c>
      <c r="G5" s="58">
        <v>431</v>
      </c>
      <c r="H5" s="58" t="s">
        <v>386</v>
      </c>
      <c r="I5" s="58">
        <v>490</v>
      </c>
    </row>
    <row r="6" spans="1:9" ht="18.75" customHeight="1" x14ac:dyDescent="0.2">
      <c r="A6" s="226" t="s">
        <v>101</v>
      </c>
      <c r="B6" s="43" t="s">
        <v>5</v>
      </c>
      <c r="C6" s="58" t="s">
        <v>386</v>
      </c>
      <c r="D6" s="58" t="s">
        <v>386</v>
      </c>
      <c r="E6" s="58" t="s">
        <v>386</v>
      </c>
      <c r="F6" s="58" t="s">
        <v>386</v>
      </c>
      <c r="G6" s="58" t="s">
        <v>386</v>
      </c>
      <c r="H6" s="58" t="s">
        <v>386</v>
      </c>
      <c r="I6" s="58" t="s">
        <v>386</v>
      </c>
    </row>
    <row r="7" spans="1:9" ht="18.75" customHeight="1" x14ac:dyDescent="0.2">
      <c r="A7" s="227"/>
      <c r="B7" s="43" t="s">
        <v>42</v>
      </c>
      <c r="C7" s="58">
        <v>12</v>
      </c>
      <c r="D7" s="58">
        <v>474</v>
      </c>
      <c r="E7" s="58" t="s">
        <v>386</v>
      </c>
      <c r="F7" s="58">
        <v>6</v>
      </c>
      <c r="G7" s="58">
        <v>6</v>
      </c>
      <c r="H7" s="58" t="s">
        <v>386</v>
      </c>
      <c r="I7" s="58">
        <v>12</v>
      </c>
    </row>
    <row r="8" spans="1:9" ht="18.75" customHeight="1" x14ac:dyDescent="0.2">
      <c r="A8" s="227"/>
      <c r="B8" s="43" t="s">
        <v>70</v>
      </c>
      <c r="C8" s="58">
        <v>13</v>
      </c>
      <c r="D8" s="58">
        <v>305</v>
      </c>
      <c r="E8" s="58">
        <v>1</v>
      </c>
      <c r="F8" s="58">
        <v>1</v>
      </c>
      <c r="G8" s="58">
        <v>11</v>
      </c>
      <c r="H8" s="58" t="s">
        <v>386</v>
      </c>
      <c r="I8" s="58">
        <v>13</v>
      </c>
    </row>
    <row r="9" spans="1:9" ht="18.75" customHeight="1" x14ac:dyDescent="0.2">
      <c r="A9" s="227"/>
      <c r="B9" s="43" t="s">
        <v>54</v>
      </c>
      <c r="C9" s="58">
        <v>4</v>
      </c>
      <c r="D9" s="58">
        <v>40</v>
      </c>
      <c r="E9" s="58">
        <v>2</v>
      </c>
      <c r="F9" s="58" t="s">
        <v>386</v>
      </c>
      <c r="G9" s="58">
        <v>2</v>
      </c>
      <c r="H9" s="58" t="s">
        <v>386</v>
      </c>
      <c r="I9" s="58">
        <v>4</v>
      </c>
    </row>
    <row r="10" spans="1:9" ht="18.75" customHeight="1" x14ac:dyDescent="0.2">
      <c r="A10" s="227"/>
      <c r="B10" s="43" t="s">
        <v>95</v>
      </c>
      <c r="C10" s="58">
        <v>29</v>
      </c>
      <c r="D10" s="58">
        <v>819</v>
      </c>
      <c r="E10" s="58">
        <v>3</v>
      </c>
      <c r="F10" s="58">
        <v>7</v>
      </c>
      <c r="G10" s="58">
        <v>19</v>
      </c>
      <c r="H10" s="58" t="s">
        <v>386</v>
      </c>
      <c r="I10" s="58">
        <v>29</v>
      </c>
    </row>
    <row r="11" spans="1:9" ht="18.75" customHeight="1" x14ac:dyDescent="0.2">
      <c r="A11" s="226" t="s">
        <v>100</v>
      </c>
      <c r="B11" s="43" t="s">
        <v>5</v>
      </c>
      <c r="C11" s="58" t="s">
        <v>386</v>
      </c>
      <c r="D11" s="58" t="s">
        <v>386</v>
      </c>
      <c r="E11" s="58" t="s">
        <v>386</v>
      </c>
      <c r="F11" s="58" t="s">
        <v>386</v>
      </c>
      <c r="G11" s="58" t="s">
        <v>386</v>
      </c>
      <c r="H11" s="58" t="s">
        <v>386</v>
      </c>
      <c r="I11" s="58" t="s">
        <v>386</v>
      </c>
    </row>
    <row r="12" spans="1:9" ht="18.75" customHeight="1" x14ac:dyDescent="0.2">
      <c r="A12" s="227"/>
      <c r="B12" s="43" t="s">
        <v>42</v>
      </c>
      <c r="C12" s="58">
        <v>4</v>
      </c>
      <c r="D12" s="58">
        <v>154</v>
      </c>
      <c r="E12" s="58" t="s">
        <v>386</v>
      </c>
      <c r="F12" s="58">
        <v>1</v>
      </c>
      <c r="G12" s="58">
        <v>3</v>
      </c>
      <c r="H12" s="58" t="s">
        <v>386</v>
      </c>
      <c r="I12" s="58">
        <v>4</v>
      </c>
    </row>
    <row r="13" spans="1:9" ht="18.75" customHeight="1" x14ac:dyDescent="0.2">
      <c r="A13" s="227"/>
      <c r="B13" s="43" t="s">
        <v>70</v>
      </c>
      <c r="C13" s="58">
        <v>3</v>
      </c>
      <c r="D13" s="58">
        <v>64</v>
      </c>
      <c r="E13" s="58" t="s">
        <v>386</v>
      </c>
      <c r="F13" s="58" t="s">
        <v>386</v>
      </c>
      <c r="G13" s="58">
        <v>3</v>
      </c>
      <c r="H13" s="58" t="s">
        <v>386</v>
      </c>
      <c r="I13" s="58">
        <v>3</v>
      </c>
    </row>
    <row r="14" spans="1:9" ht="18.75" customHeight="1" x14ac:dyDescent="0.2">
      <c r="A14" s="227"/>
      <c r="B14" s="43" t="s">
        <v>54</v>
      </c>
      <c r="C14" s="58">
        <v>399</v>
      </c>
      <c r="D14" s="58">
        <v>1822</v>
      </c>
      <c r="E14" s="58">
        <v>17</v>
      </c>
      <c r="F14" s="58">
        <v>5</v>
      </c>
      <c r="G14" s="58">
        <v>377</v>
      </c>
      <c r="H14" s="58" t="s">
        <v>386</v>
      </c>
      <c r="I14" s="58">
        <v>399</v>
      </c>
    </row>
    <row r="15" spans="1:9" ht="18.75" customHeight="1" x14ac:dyDescent="0.2">
      <c r="A15" s="227"/>
      <c r="B15" s="43" t="s">
        <v>95</v>
      </c>
      <c r="C15" s="58">
        <v>406</v>
      </c>
      <c r="D15" s="58">
        <v>2040</v>
      </c>
      <c r="E15" s="58">
        <v>17</v>
      </c>
      <c r="F15" s="58">
        <v>6</v>
      </c>
      <c r="G15" s="58">
        <v>383</v>
      </c>
      <c r="H15" s="58" t="s">
        <v>386</v>
      </c>
      <c r="I15" s="58">
        <v>406</v>
      </c>
    </row>
    <row r="16" spans="1:9" ht="18.75" customHeight="1" x14ac:dyDescent="0.2">
      <c r="A16" s="226" t="s">
        <v>98</v>
      </c>
      <c r="B16" s="43" t="s">
        <v>5</v>
      </c>
      <c r="C16" s="58" t="s">
        <v>386</v>
      </c>
      <c r="D16" s="58" t="s">
        <v>386</v>
      </c>
      <c r="E16" s="58" t="s">
        <v>386</v>
      </c>
      <c r="F16" s="58" t="s">
        <v>386</v>
      </c>
      <c r="G16" s="58" t="s">
        <v>386</v>
      </c>
      <c r="H16" s="58" t="s">
        <v>386</v>
      </c>
      <c r="I16" s="58" t="s">
        <v>386</v>
      </c>
    </row>
    <row r="17" spans="1:9" ht="18.75" customHeight="1" x14ac:dyDescent="0.2">
      <c r="A17" s="227"/>
      <c r="B17" s="43" t="s">
        <v>42</v>
      </c>
      <c r="C17" s="58">
        <v>7</v>
      </c>
      <c r="D17" s="58">
        <v>294</v>
      </c>
      <c r="E17" s="58">
        <v>2</v>
      </c>
      <c r="F17" s="58">
        <v>2</v>
      </c>
      <c r="G17" s="58">
        <v>3</v>
      </c>
      <c r="H17" s="58" t="s">
        <v>386</v>
      </c>
      <c r="I17" s="58">
        <v>7</v>
      </c>
    </row>
    <row r="18" spans="1:9" ht="18.75" customHeight="1" x14ac:dyDescent="0.2">
      <c r="A18" s="227"/>
      <c r="B18" s="43" t="s">
        <v>70</v>
      </c>
      <c r="C18" s="58">
        <v>19</v>
      </c>
      <c r="D18" s="58">
        <v>417</v>
      </c>
      <c r="E18" s="58">
        <v>10</v>
      </c>
      <c r="F18" s="58">
        <v>1</v>
      </c>
      <c r="G18" s="58">
        <v>8</v>
      </c>
      <c r="H18" s="58" t="s">
        <v>386</v>
      </c>
      <c r="I18" s="58">
        <v>19</v>
      </c>
    </row>
    <row r="19" spans="1:9" ht="18.75" customHeight="1" x14ac:dyDescent="0.2">
      <c r="A19" s="227"/>
      <c r="B19" s="43" t="s">
        <v>54</v>
      </c>
      <c r="C19" s="58">
        <v>29</v>
      </c>
      <c r="D19" s="58">
        <v>296</v>
      </c>
      <c r="E19" s="58">
        <v>8</v>
      </c>
      <c r="F19" s="58">
        <v>3</v>
      </c>
      <c r="G19" s="58">
        <v>18</v>
      </c>
      <c r="H19" s="58" t="s">
        <v>386</v>
      </c>
      <c r="I19" s="58">
        <v>29</v>
      </c>
    </row>
    <row r="20" spans="1:9" ht="18.75" customHeight="1" x14ac:dyDescent="0.2">
      <c r="A20" s="228"/>
      <c r="B20" s="55" t="s">
        <v>95</v>
      </c>
      <c r="C20" s="58">
        <v>55</v>
      </c>
      <c r="D20" s="58">
        <v>1007</v>
      </c>
      <c r="E20" s="58">
        <v>20</v>
      </c>
      <c r="F20" s="58">
        <v>6</v>
      </c>
      <c r="G20" s="58">
        <v>29</v>
      </c>
      <c r="H20" s="58" t="s">
        <v>386</v>
      </c>
      <c r="I20" s="58">
        <v>55</v>
      </c>
    </row>
    <row r="21" spans="1:9" ht="15" customHeight="1" x14ac:dyDescent="0.2">
      <c r="A21" s="5" t="s">
        <v>78</v>
      </c>
      <c r="B21" s="38"/>
      <c r="C21" s="38"/>
      <c r="D21" s="38"/>
      <c r="E21" s="38"/>
      <c r="F21" s="38"/>
      <c r="G21" s="38"/>
      <c r="H21" s="38"/>
      <c r="I21" s="49" t="s">
        <v>77</v>
      </c>
    </row>
    <row r="22" spans="1:9" ht="15" customHeight="1" x14ac:dyDescent="0.2"/>
    <row r="23" spans="1:9" ht="15" customHeight="1" x14ac:dyDescent="0.2"/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9.5" customHeight="1" x14ac:dyDescent="0.2"/>
  </sheetData>
  <customSheetViews>
    <customSheetView guid="{A893DE78-4755-43D8-AE63-0857F2433634}" showPageBreaks="1" showGridLines="0" printArea="1" view="pageBreakPreview">
      <selection activeCell="A24" sqref="A24:I4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"/>
      <headerFooter alignWithMargins="0"/>
    </customSheetView>
    <customSheetView guid="{CD2E0E14-BA42-4834-B56F-F1781D396EE5}" scale="60" showPageBreaks="1" showGridLines="0" printArea="1" view="pageBreakPreview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A5E528E1-A25F-7947-9CCF-7BDB780F2FA8}" showPageBreaks="1" showGridLines="0" printArea="1">
      <selection activeCell="K9" sqref="K9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3"/>
      <headerFooter alignWithMargins="0"/>
    </customSheetView>
    <customSheetView guid="{D8021DA7-8CA4-BE47-9BB6-6FECF89F7CBC}" showGridLines="0" printArea="1">
      <selection activeCell="H25" sqref="H25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4"/>
      <headerFooter alignWithMargins="0"/>
    </customSheetView>
    <customSheetView guid="{8D48D77B-D6F5-614E-8310-5F4D5211C9E9}" showPageBreaks="1" showGridLines="0" printArea="1">
      <selection activeCell="H25" sqref="H25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5"/>
      <headerFooter alignWithMargins="0"/>
    </customSheetView>
    <customSheetView guid="{1709C155-864E-DE46-A33E-16AAF6EAB835}" showPageBreaks="1" showGridLines="0" printArea="1">
      <selection activeCell="H25" sqref="H25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6"/>
      <headerFooter alignWithMargins="0"/>
    </customSheetView>
    <customSheetView guid="{546B3832-C765-4230-8030-D2C4ACB16472}" showPageBreaks="1" showGridLines="0" printArea="1" view="pageBreakPreview">
      <selection activeCell="H3" sqref="H3:I3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7"/>
      <headerFooter alignWithMargins="0"/>
    </customSheetView>
    <customSheetView guid="{1A61336A-0210-46C6-9B98-93E727A8311D}" showPageBreaks="1" showGridLines="0" printArea="1" view="pageBreakPreview">
      <selection activeCell="B2" sqref="B2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8"/>
      <headerFooter alignWithMargins="0"/>
    </customSheetView>
    <customSheetView guid="{94240C8A-21C1-B64E-8CA6-DB6AF82A80F3}" showGridLines="0" printArea="1" view="pageBreakPreview">
      <selection activeCell="B1" sqref="B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9"/>
      <headerFooter alignWithMargins="0"/>
    </customSheetView>
    <customSheetView guid="{7453EF24-8F2E-E549-8E2A-280909D44BAA}" showGridLines="0" printArea="1" view="pageBreakPreview">
      <selection activeCell="B1" sqref="B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0"/>
      <headerFooter alignWithMargins="0"/>
    </customSheetView>
    <customSheetView guid="{97D062DC-62D3-9C47-BEBB-BC8BA402C5E8}" showGridLines="0" printArea="1" view="pageBreakPreview">
      <selection activeCell="B1" sqref="B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1"/>
      <headerFooter alignWithMargins="0"/>
    </customSheetView>
    <customSheetView guid="{14BF2363-5B7D-4539-BE06-FBECBC8CD0B3}" showPageBreaks="1" showGridLines="0" printArea="1" view="pageBreakPreview">
      <selection activeCell="B1" sqref="B1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12"/>
      <headerFooter alignWithMargins="0"/>
    </customSheetView>
  </customSheetViews>
  <mergeCells count="9">
    <mergeCell ref="A6:A10"/>
    <mergeCell ref="A11:A15"/>
    <mergeCell ref="A16:A20"/>
    <mergeCell ref="E3:G3"/>
    <mergeCell ref="H3:I3"/>
    <mergeCell ref="A5:B5"/>
    <mergeCell ref="A3:B4"/>
    <mergeCell ref="C3:C4"/>
    <mergeCell ref="D3:D4"/>
  </mergeCells>
  <phoneticPr fontId="3"/>
  <pageMargins left="0.78740157480314965" right="0.78740157480314965" top="0.59055118110236227" bottom="0.59055118110236227" header="0.51181102362204722" footer="0.51181102362204722"/>
  <pageSetup paperSize="9" orientation="landscape" horizontalDpi="200" verticalDpi="200" r:id="rId1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H110"/>
  <sheetViews>
    <sheetView showGridLines="0" view="pageBreakPreview" zoomScaleSheetLayoutView="100" workbookViewId="0"/>
  </sheetViews>
  <sheetFormatPr defaultColWidth="9" defaultRowHeight="10.8" x14ac:dyDescent="0.2"/>
  <cols>
    <col min="1" max="1" width="22.44140625" style="35" customWidth="1"/>
    <col min="2" max="2" width="20.44140625" style="36" customWidth="1"/>
    <col min="3" max="3" width="20.44140625" style="35" customWidth="1"/>
    <col min="4" max="4" width="5.88671875" style="35" customWidth="1"/>
    <col min="5" max="5" width="12.44140625" style="60" customWidth="1"/>
    <col min="6" max="6" width="12.44140625" style="61" customWidth="1"/>
    <col min="7" max="7" width="15" style="35" customWidth="1"/>
    <col min="8" max="8" width="13" style="36" customWidth="1"/>
    <col min="9" max="14" width="12.44140625" style="35" customWidth="1"/>
    <col min="15" max="16" width="8" style="35" customWidth="1"/>
    <col min="17" max="17" width="8.109375" style="35" customWidth="1"/>
    <col min="18" max="25" width="10" style="35" customWidth="1"/>
    <col min="26" max="16384" width="9" style="35"/>
  </cols>
  <sheetData>
    <row r="1" spans="1:8" ht="18.75" customHeight="1" x14ac:dyDescent="0.2">
      <c r="A1" s="4" t="s">
        <v>247</v>
      </c>
    </row>
    <row r="2" spans="1:8" ht="16.2" x14ac:dyDescent="0.2">
      <c r="A2" s="62"/>
      <c r="H2" s="84" t="s">
        <v>600</v>
      </c>
    </row>
    <row r="3" spans="1:8" ht="13.5" customHeight="1" x14ac:dyDescent="0.2">
      <c r="A3" s="237" t="s">
        <v>137</v>
      </c>
      <c r="B3" s="237" t="s">
        <v>246</v>
      </c>
      <c r="C3" s="240" t="s">
        <v>79</v>
      </c>
      <c r="D3" s="63" t="s">
        <v>245</v>
      </c>
      <c r="E3" s="239" t="s">
        <v>243</v>
      </c>
      <c r="F3" s="239"/>
      <c r="G3" s="237" t="s">
        <v>242</v>
      </c>
      <c r="H3" s="237" t="s">
        <v>240</v>
      </c>
    </row>
    <row r="4" spans="1:8" ht="13.5" customHeight="1" x14ac:dyDescent="0.2">
      <c r="A4" s="238"/>
      <c r="B4" s="238"/>
      <c r="C4" s="240"/>
      <c r="D4" s="64" t="s">
        <v>43</v>
      </c>
      <c r="E4" s="74" t="s">
        <v>150</v>
      </c>
      <c r="F4" s="73" t="s">
        <v>238</v>
      </c>
      <c r="G4" s="238"/>
      <c r="H4" s="238"/>
    </row>
    <row r="5" spans="1:8" ht="13.5" customHeight="1" x14ac:dyDescent="0.2">
      <c r="A5" s="65" t="s">
        <v>84</v>
      </c>
      <c r="B5" s="65" t="s">
        <v>237</v>
      </c>
      <c r="C5" s="68" t="s">
        <v>235</v>
      </c>
      <c r="D5" s="70">
        <v>27</v>
      </c>
      <c r="E5" s="75">
        <v>8500</v>
      </c>
      <c r="F5" s="75">
        <v>8060</v>
      </c>
      <c r="G5" s="78">
        <v>31580</v>
      </c>
      <c r="H5" s="85" t="str">
        <f>DBCS("県告第961号")</f>
        <v>県告第９６１号</v>
      </c>
    </row>
    <row r="6" spans="1:8" ht="13.5" customHeight="1" x14ac:dyDescent="0.2">
      <c r="A6" s="65" t="s">
        <v>233</v>
      </c>
      <c r="B6" s="65" t="s">
        <v>88</v>
      </c>
      <c r="C6" s="68" t="s">
        <v>232</v>
      </c>
      <c r="D6" s="70">
        <v>23</v>
      </c>
      <c r="E6" s="75">
        <v>24790</v>
      </c>
      <c r="F6" s="75">
        <v>9650</v>
      </c>
      <c r="G6" s="79">
        <v>44253</v>
      </c>
      <c r="H6" s="85" t="str">
        <f>DBCS("県告第 ８２号")</f>
        <v>県告第　８２号</v>
      </c>
    </row>
    <row r="7" spans="1:8" ht="13.5" customHeight="1" x14ac:dyDescent="0.2">
      <c r="A7" s="65" t="s">
        <v>231</v>
      </c>
      <c r="B7" s="65" t="s">
        <v>184</v>
      </c>
      <c r="C7" s="68" t="s">
        <v>214</v>
      </c>
      <c r="D7" s="70">
        <v>22</v>
      </c>
      <c r="E7" s="75">
        <v>2320</v>
      </c>
      <c r="F7" s="75">
        <v>1590</v>
      </c>
      <c r="G7" s="78">
        <v>35902</v>
      </c>
      <c r="H7" s="85" t="str">
        <f>DBCS("県告第255号")</f>
        <v>県告第２５５号</v>
      </c>
    </row>
    <row r="8" spans="1:8" ht="13.5" customHeight="1" x14ac:dyDescent="0.2">
      <c r="A8" s="65" t="s">
        <v>230</v>
      </c>
      <c r="B8" s="65" t="s">
        <v>148</v>
      </c>
      <c r="C8" s="68" t="s">
        <v>229</v>
      </c>
      <c r="D8" s="70">
        <v>22</v>
      </c>
      <c r="E8" s="75">
        <v>1460</v>
      </c>
      <c r="F8" s="75">
        <v>1460</v>
      </c>
      <c r="G8" s="78">
        <v>42415</v>
      </c>
      <c r="H8" s="85" t="str">
        <f>DBCS("県告第　７１号")</f>
        <v>県告第　７１号</v>
      </c>
    </row>
    <row r="9" spans="1:8" ht="13.5" customHeight="1" x14ac:dyDescent="0.2">
      <c r="A9" s="65" t="s">
        <v>227</v>
      </c>
      <c r="B9" s="65" t="s">
        <v>199</v>
      </c>
      <c r="C9" s="68" t="s">
        <v>207</v>
      </c>
      <c r="D9" s="70">
        <v>25</v>
      </c>
      <c r="E9" s="75">
        <v>3900</v>
      </c>
      <c r="F9" s="75">
        <v>3900</v>
      </c>
      <c r="G9" s="78">
        <v>35902</v>
      </c>
      <c r="H9" s="85" t="str">
        <f>DBCS("県告第255号")</f>
        <v>県告第２５５号</v>
      </c>
    </row>
    <row r="10" spans="1:8" ht="13.5" customHeight="1" x14ac:dyDescent="0.2">
      <c r="A10" s="65" t="s">
        <v>225</v>
      </c>
      <c r="B10" s="65" t="s">
        <v>123</v>
      </c>
      <c r="C10" s="68" t="s">
        <v>223</v>
      </c>
      <c r="D10" s="71">
        <v>23</v>
      </c>
      <c r="E10" s="75">
        <v>9450</v>
      </c>
      <c r="F10" s="76">
        <v>8670</v>
      </c>
      <c r="G10" s="80">
        <v>34975</v>
      </c>
      <c r="H10" s="85" t="str">
        <f>DBCS("県告第632号")</f>
        <v>県告第６３２号</v>
      </c>
    </row>
    <row r="11" spans="1:8" ht="13.5" customHeight="1" x14ac:dyDescent="0.2">
      <c r="A11" s="65" t="s">
        <v>164</v>
      </c>
      <c r="B11" s="65" t="s">
        <v>103</v>
      </c>
      <c r="C11" s="68" t="s">
        <v>220</v>
      </c>
      <c r="D11" s="71">
        <v>20</v>
      </c>
      <c r="E11" s="75">
        <v>11250</v>
      </c>
      <c r="F11" s="76">
        <v>7860</v>
      </c>
      <c r="G11" s="78">
        <v>37890</v>
      </c>
      <c r="H11" s="85" t="str">
        <f>DBCS("県告第485号")</f>
        <v>県告第４８５号</v>
      </c>
    </row>
    <row r="12" spans="1:8" ht="13.5" customHeight="1" x14ac:dyDescent="0.2">
      <c r="A12" s="65" t="s">
        <v>218</v>
      </c>
      <c r="B12" s="65" t="s">
        <v>215</v>
      </c>
      <c r="C12" s="68" t="s">
        <v>214</v>
      </c>
      <c r="D12" s="71">
        <v>16</v>
      </c>
      <c r="E12" s="75">
        <v>1130</v>
      </c>
      <c r="F12" s="76">
        <v>760</v>
      </c>
      <c r="G12" s="78">
        <v>27079</v>
      </c>
      <c r="H12" s="85" t="str">
        <f>DBCS("県告第134号")</f>
        <v>県告第１３４号</v>
      </c>
    </row>
    <row r="13" spans="1:8" ht="13.5" customHeight="1" x14ac:dyDescent="0.2">
      <c r="A13" s="65" t="s">
        <v>30</v>
      </c>
      <c r="B13" s="65" t="s">
        <v>97</v>
      </c>
      <c r="C13" s="68" t="s">
        <v>212</v>
      </c>
      <c r="D13" s="71">
        <v>16</v>
      </c>
      <c r="E13" s="75">
        <v>2210</v>
      </c>
      <c r="F13" s="76">
        <v>750</v>
      </c>
      <c r="G13" s="78">
        <v>32380</v>
      </c>
      <c r="H13" s="85" t="str">
        <f>DBCS("県告第950号")</f>
        <v>県告第９５０号</v>
      </c>
    </row>
    <row r="14" spans="1:8" ht="13.5" customHeight="1" x14ac:dyDescent="0.2">
      <c r="A14" s="65" t="s">
        <v>211</v>
      </c>
      <c r="B14" s="65" t="s">
        <v>208</v>
      </c>
      <c r="C14" s="68" t="s">
        <v>32</v>
      </c>
      <c r="D14" s="71">
        <v>16</v>
      </c>
      <c r="E14" s="75">
        <v>1080</v>
      </c>
      <c r="F14" s="76">
        <v>340</v>
      </c>
      <c r="G14" s="78">
        <v>32380</v>
      </c>
      <c r="H14" s="85" t="str">
        <f>DBCS("県告第950号")</f>
        <v>県告第９５０号</v>
      </c>
    </row>
    <row r="15" spans="1:8" ht="13.5" customHeight="1" x14ac:dyDescent="0.2">
      <c r="A15" s="65" t="s">
        <v>61</v>
      </c>
      <c r="B15" s="65" t="s">
        <v>207</v>
      </c>
      <c r="C15" s="68" t="s">
        <v>205</v>
      </c>
      <c r="D15" s="71">
        <v>20</v>
      </c>
      <c r="E15" s="75">
        <v>5670</v>
      </c>
      <c r="F15" s="76">
        <v>5670</v>
      </c>
      <c r="G15" s="79">
        <v>35508</v>
      </c>
      <c r="H15" s="85" t="str">
        <f>DBCS("県告第147号")</f>
        <v>県告第１４７号</v>
      </c>
    </row>
    <row r="16" spans="1:8" ht="13.5" customHeight="1" x14ac:dyDescent="0.2">
      <c r="A16" s="65" t="s">
        <v>202</v>
      </c>
      <c r="B16" s="65" t="s">
        <v>201</v>
      </c>
      <c r="C16" s="68" t="s">
        <v>199</v>
      </c>
      <c r="D16" s="71">
        <v>18</v>
      </c>
      <c r="E16" s="75">
        <v>12290</v>
      </c>
      <c r="F16" s="76">
        <v>800</v>
      </c>
      <c r="G16" s="81">
        <v>37895</v>
      </c>
      <c r="H16" s="85" t="str">
        <f>DBCS("県告第492号")</f>
        <v>県告第４９２号</v>
      </c>
    </row>
    <row r="17" spans="1:8" ht="13.5" customHeight="1" x14ac:dyDescent="0.2">
      <c r="A17" s="65" t="s">
        <v>196</v>
      </c>
      <c r="B17" s="65" t="s">
        <v>13</v>
      </c>
      <c r="C17" s="68" t="s">
        <v>151</v>
      </c>
      <c r="D17" s="71">
        <v>18</v>
      </c>
      <c r="E17" s="75">
        <v>270</v>
      </c>
      <c r="F17" s="76">
        <v>270</v>
      </c>
      <c r="G17" s="79">
        <v>34829</v>
      </c>
      <c r="H17" s="85" t="str">
        <f>DBCS("県告第318号")</f>
        <v>県告第３１８号</v>
      </c>
    </row>
    <row r="18" spans="1:8" ht="13.5" customHeight="1" x14ac:dyDescent="0.2">
      <c r="A18" s="65" t="s">
        <v>192</v>
      </c>
      <c r="B18" s="65" t="s">
        <v>191</v>
      </c>
      <c r="C18" s="68" t="s">
        <v>129</v>
      </c>
      <c r="D18" s="71">
        <v>18</v>
      </c>
      <c r="E18" s="75">
        <v>2170</v>
      </c>
      <c r="F18" s="76">
        <v>2170</v>
      </c>
      <c r="G18" s="78">
        <v>27079</v>
      </c>
      <c r="H18" s="85" t="str">
        <f>DBCS("県告第134号")</f>
        <v>県告第１３４号</v>
      </c>
    </row>
    <row r="19" spans="1:8" ht="13.5" customHeight="1" x14ac:dyDescent="0.2">
      <c r="A19" s="65" t="s">
        <v>190</v>
      </c>
      <c r="B19" s="65" t="s">
        <v>133</v>
      </c>
      <c r="C19" s="68" t="s">
        <v>189</v>
      </c>
      <c r="D19" s="71">
        <v>20</v>
      </c>
      <c r="E19" s="75">
        <v>2890</v>
      </c>
      <c r="F19" s="76">
        <v>2890</v>
      </c>
      <c r="G19" s="78">
        <v>27079</v>
      </c>
      <c r="H19" s="85" t="str">
        <f>DBCS("県告第134号")</f>
        <v>県告第１３４号</v>
      </c>
    </row>
    <row r="20" spans="1:8" ht="13.5" customHeight="1" x14ac:dyDescent="0.2">
      <c r="A20" s="65" t="s">
        <v>187</v>
      </c>
      <c r="B20" s="65" t="s">
        <v>185</v>
      </c>
      <c r="C20" s="68" t="s">
        <v>181</v>
      </c>
      <c r="D20" s="71">
        <v>16</v>
      </c>
      <c r="E20" s="75">
        <v>770</v>
      </c>
      <c r="F20" s="76">
        <v>770</v>
      </c>
      <c r="G20" s="79">
        <v>33387</v>
      </c>
      <c r="H20" s="85" t="str">
        <f>DBCS("県告第418号")</f>
        <v>県告第４１８号</v>
      </c>
    </row>
    <row r="21" spans="1:8" ht="13.5" customHeight="1" x14ac:dyDescent="0.2">
      <c r="A21" s="65" t="s">
        <v>179</v>
      </c>
      <c r="B21" s="65" t="s">
        <v>140</v>
      </c>
      <c r="C21" s="68" t="s">
        <v>178</v>
      </c>
      <c r="D21" s="71">
        <v>15</v>
      </c>
      <c r="E21" s="75">
        <v>7750</v>
      </c>
      <c r="F21" s="76">
        <v>7750</v>
      </c>
      <c r="G21" s="78">
        <v>37071</v>
      </c>
      <c r="H21" s="85" t="str">
        <f>DBCS("県告第317号")</f>
        <v>県告第３１７号</v>
      </c>
    </row>
    <row r="22" spans="1:8" ht="13.5" customHeight="1" x14ac:dyDescent="0.2">
      <c r="A22" s="65" t="s">
        <v>177</v>
      </c>
      <c r="B22" s="65" t="s">
        <v>148</v>
      </c>
      <c r="C22" s="68" t="s">
        <v>176</v>
      </c>
      <c r="D22" s="71">
        <v>12</v>
      </c>
      <c r="E22" s="75">
        <v>720</v>
      </c>
      <c r="F22" s="76">
        <v>720</v>
      </c>
      <c r="G22" s="78">
        <v>37071</v>
      </c>
      <c r="H22" s="85" t="str">
        <f>DBCS("県告第316号")</f>
        <v>県告第３１６号</v>
      </c>
    </row>
    <row r="23" spans="1:8" ht="13.5" customHeight="1" x14ac:dyDescent="0.2">
      <c r="A23" s="65" t="s">
        <v>173</v>
      </c>
      <c r="B23" s="65" t="s">
        <v>140</v>
      </c>
      <c r="C23" s="68" t="s">
        <v>172</v>
      </c>
      <c r="D23" s="71">
        <v>14</v>
      </c>
      <c r="E23" s="75">
        <v>2660</v>
      </c>
      <c r="F23" s="76">
        <v>2660</v>
      </c>
      <c r="G23" s="78">
        <v>37071</v>
      </c>
      <c r="H23" s="85" t="str">
        <f>DBCS("県告第317号")</f>
        <v>県告第３１７号</v>
      </c>
    </row>
    <row r="24" spans="1:8" ht="13.5" customHeight="1" x14ac:dyDescent="0.2">
      <c r="A24" s="65" t="s">
        <v>3</v>
      </c>
      <c r="B24" s="65" t="s">
        <v>90</v>
      </c>
      <c r="C24" s="68" t="s">
        <v>171</v>
      </c>
      <c r="D24" s="71">
        <v>15</v>
      </c>
      <c r="E24" s="75">
        <v>3750</v>
      </c>
      <c r="F24" s="76">
        <v>3750</v>
      </c>
      <c r="G24" s="81">
        <v>41976</v>
      </c>
      <c r="H24" s="85" t="str">
        <f>DBCS("県告第５０７号")</f>
        <v>県告第５０７号</v>
      </c>
    </row>
    <row r="25" spans="1:8" ht="13.5" customHeight="1" x14ac:dyDescent="0.2">
      <c r="A25" s="65" t="s">
        <v>170</v>
      </c>
      <c r="B25" s="65" t="s">
        <v>133</v>
      </c>
      <c r="C25" s="68" t="s">
        <v>169</v>
      </c>
      <c r="D25" s="71">
        <v>15</v>
      </c>
      <c r="E25" s="75">
        <v>3310</v>
      </c>
      <c r="F25" s="76">
        <v>3310</v>
      </c>
      <c r="G25" s="79">
        <v>35508</v>
      </c>
      <c r="H25" s="85" t="str">
        <f>DBCS("県告第147号")</f>
        <v>県告第１４７号</v>
      </c>
    </row>
    <row r="26" spans="1:8" ht="13.5" customHeight="1" x14ac:dyDescent="0.2">
      <c r="A26" s="65" t="s">
        <v>167</v>
      </c>
      <c r="B26" s="65" t="s">
        <v>165</v>
      </c>
      <c r="C26" s="68" t="s">
        <v>160</v>
      </c>
      <c r="D26" s="70">
        <v>12</v>
      </c>
      <c r="E26" s="75">
        <v>520</v>
      </c>
      <c r="F26" s="75">
        <v>520</v>
      </c>
      <c r="G26" s="78">
        <v>27079</v>
      </c>
      <c r="H26" s="85" t="str">
        <f>DBCS("町告第  3号")</f>
        <v>町告第　　３号</v>
      </c>
    </row>
    <row r="27" spans="1:8" ht="13.5" customHeight="1" x14ac:dyDescent="0.2">
      <c r="A27" s="65" t="s">
        <v>62</v>
      </c>
      <c r="B27" s="65" t="s">
        <v>124</v>
      </c>
      <c r="C27" s="68" t="s">
        <v>158</v>
      </c>
      <c r="D27" s="70">
        <v>14</v>
      </c>
      <c r="E27" s="75">
        <v>1180</v>
      </c>
      <c r="F27" s="75">
        <v>1180</v>
      </c>
      <c r="G27" s="79">
        <v>32598</v>
      </c>
      <c r="H27" s="85" t="str">
        <f>DBCS("県告第349号")</f>
        <v>県告第３４９号</v>
      </c>
    </row>
    <row r="28" spans="1:8" ht="13.5" customHeight="1" x14ac:dyDescent="0.2">
      <c r="A28" s="65" t="s">
        <v>156</v>
      </c>
      <c r="B28" s="65" t="s">
        <v>13</v>
      </c>
      <c r="C28" s="68" t="s">
        <v>141</v>
      </c>
      <c r="D28" s="70">
        <v>12</v>
      </c>
      <c r="E28" s="75">
        <v>270</v>
      </c>
      <c r="F28" s="75">
        <v>270</v>
      </c>
      <c r="G28" s="79">
        <v>34829</v>
      </c>
      <c r="H28" s="85" t="str">
        <f>DBCS("町告第 17号")</f>
        <v>町告第　１７号</v>
      </c>
    </row>
    <row r="29" spans="1:8" ht="13.5" customHeight="1" x14ac:dyDescent="0.2">
      <c r="A29" s="65" t="s">
        <v>155</v>
      </c>
      <c r="B29" s="65" t="s">
        <v>152</v>
      </c>
      <c r="C29" s="68" t="s">
        <v>151</v>
      </c>
      <c r="D29" s="70">
        <v>12</v>
      </c>
      <c r="E29" s="75">
        <v>960</v>
      </c>
      <c r="F29" s="75">
        <v>960</v>
      </c>
      <c r="G29" s="79">
        <v>34829</v>
      </c>
      <c r="H29" s="85" t="str">
        <f>DBCS("町告第 17号")</f>
        <v>町告第　１７号</v>
      </c>
    </row>
    <row r="30" spans="1:8" ht="13.5" customHeight="1" x14ac:dyDescent="0.2">
      <c r="A30" s="65" t="s">
        <v>149</v>
      </c>
      <c r="B30" s="65" t="s">
        <v>148</v>
      </c>
      <c r="C30" s="68" t="s">
        <v>148</v>
      </c>
      <c r="D30" s="70">
        <v>15</v>
      </c>
      <c r="E30" s="75">
        <v>170</v>
      </c>
      <c r="F30" s="75">
        <v>170</v>
      </c>
      <c r="G30" s="79">
        <v>33387</v>
      </c>
      <c r="H30" s="85" t="str">
        <f>DBCS("県告第418号")</f>
        <v>県告第４１８号</v>
      </c>
    </row>
    <row r="31" spans="1:8" ht="13.5" customHeight="1" x14ac:dyDescent="0.2">
      <c r="A31" s="65" t="s">
        <v>146</v>
      </c>
      <c r="B31" s="65" t="s">
        <v>144</v>
      </c>
      <c r="C31" s="68" t="s">
        <v>144</v>
      </c>
      <c r="D31" s="70">
        <v>12</v>
      </c>
      <c r="E31" s="75">
        <v>210</v>
      </c>
      <c r="F31" s="75">
        <v>210</v>
      </c>
      <c r="G31" s="79">
        <v>34829</v>
      </c>
      <c r="H31" s="85" t="str">
        <f>DBCS("町告第  8号")</f>
        <v>町告第　　８号</v>
      </c>
    </row>
    <row r="32" spans="1:8" ht="13.5" customHeight="1" x14ac:dyDescent="0.2">
      <c r="A32" s="65" t="s">
        <v>142</v>
      </c>
      <c r="B32" s="65" t="s">
        <v>140</v>
      </c>
      <c r="C32" s="68" t="s">
        <v>138</v>
      </c>
      <c r="D32" s="70">
        <v>13.5</v>
      </c>
      <c r="E32" s="75">
        <v>3540</v>
      </c>
      <c r="F32" s="75">
        <v>3540</v>
      </c>
      <c r="G32" s="78">
        <v>37071</v>
      </c>
      <c r="H32" s="85" t="str">
        <f>DBCS("県告第317号")</f>
        <v>県告第３１７号</v>
      </c>
    </row>
    <row r="33" spans="1:8" ht="13.5" customHeight="1" x14ac:dyDescent="0.2">
      <c r="A33" s="65" t="s">
        <v>134</v>
      </c>
      <c r="B33" s="65" t="s">
        <v>133</v>
      </c>
      <c r="C33" s="68" t="s">
        <v>133</v>
      </c>
      <c r="D33" s="70">
        <v>11</v>
      </c>
      <c r="E33" s="75">
        <v>400</v>
      </c>
      <c r="F33" s="75">
        <v>400</v>
      </c>
      <c r="G33" s="78">
        <v>27079</v>
      </c>
      <c r="H33" s="85" t="str">
        <f>DBCS("町告第  3号")</f>
        <v>町告第　　３号</v>
      </c>
    </row>
    <row r="34" spans="1:8" ht="13.5" customHeight="1" x14ac:dyDescent="0.2">
      <c r="A34" s="65" t="s">
        <v>131</v>
      </c>
      <c r="B34" s="65" t="s">
        <v>129</v>
      </c>
      <c r="C34" s="68" t="s">
        <v>128</v>
      </c>
      <c r="D34" s="70">
        <v>8</v>
      </c>
      <c r="E34" s="75">
        <v>1520</v>
      </c>
      <c r="F34" s="75">
        <v>1520</v>
      </c>
      <c r="G34" s="78">
        <v>30812</v>
      </c>
      <c r="H34" s="85" t="str">
        <f>DBCS("県告第354号")</f>
        <v>県告第３５４号</v>
      </c>
    </row>
    <row r="35" spans="1:8" ht="13.5" customHeight="1" x14ac:dyDescent="0.2">
      <c r="A35" s="66" t="s">
        <v>127</v>
      </c>
      <c r="B35" s="66" t="s">
        <v>125</v>
      </c>
      <c r="C35" s="69" t="s">
        <v>120</v>
      </c>
      <c r="D35" s="72">
        <v>8</v>
      </c>
      <c r="E35" s="75">
        <v>1020</v>
      </c>
      <c r="F35" s="77">
        <v>1020</v>
      </c>
      <c r="G35" s="82">
        <v>27079</v>
      </c>
      <c r="H35" s="63" t="str">
        <f>DBCS("県告第134号")</f>
        <v>県告第１３４号</v>
      </c>
    </row>
    <row r="36" spans="1:8" ht="13.5" customHeight="1" x14ac:dyDescent="0.2">
      <c r="A36" s="67" t="s">
        <v>118</v>
      </c>
      <c r="B36" s="65"/>
      <c r="C36" s="68"/>
      <c r="D36" s="70"/>
      <c r="E36" s="75">
        <f>SUM(E5:E35)</f>
        <v>118130</v>
      </c>
      <c r="F36" s="75">
        <f>SUM(F5:F35)</f>
        <v>83590</v>
      </c>
      <c r="G36" s="83"/>
      <c r="H36" s="85"/>
    </row>
    <row r="37" spans="1:8" ht="13.5" customHeight="1" x14ac:dyDescent="0.2">
      <c r="H37" s="84" t="s">
        <v>117</v>
      </c>
    </row>
    <row r="38" spans="1:8" ht="14.25" customHeight="1" x14ac:dyDescent="0.2"/>
    <row r="39" spans="1:8" ht="14.25" customHeight="1" x14ac:dyDescent="0.2"/>
    <row r="40" spans="1:8" ht="14.25" customHeight="1" x14ac:dyDescent="0.2"/>
    <row r="41" spans="1:8" ht="14.25" customHeight="1" x14ac:dyDescent="0.2"/>
    <row r="42" spans="1:8" ht="14.25" customHeight="1" x14ac:dyDescent="0.2">
      <c r="A42" s="40"/>
    </row>
    <row r="43" spans="1:8" ht="14.25" customHeight="1" x14ac:dyDescent="0.2"/>
    <row r="44" spans="1:8" ht="14.25" customHeight="1" x14ac:dyDescent="0.2"/>
    <row r="45" spans="1:8" ht="14.25" customHeight="1" x14ac:dyDescent="0.2"/>
    <row r="46" spans="1:8" ht="14.25" customHeight="1" x14ac:dyDescent="0.2"/>
    <row r="47" spans="1:8" ht="14.25" customHeight="1" x14ac:dyDescent="0.2"/>
    <row r="48" spans="1: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</sheetData>
  <customSheetViews>
    <customSheetView guid="{A893DE78-4755-43D8-AE63-0857F2433634}" showPageBreaks="1" showGridLines="0" fitToPage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CD2E0E14-BA42-4834-B56F-F1781D396EE5}" scale="70" showPageBreaks="1" showGridLines="0" fitToPage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A5E528E1-A25F-7947-9CCF-7BDB780F2FA8}" showPageBreaks="1" showGridLines="0" fitToPage="1" printArea="1" topLeftCell="A13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D8021DA7-8CA4-BE47-9BB6-6FECF89F7CBC}" showGridLines="0" fitToPage="1" printArea="1" topLeftCell="A13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8D48D77B-D6F5-614E-8310-5F4D5211C9E9}" showPageBreaks="1" showGridLines="0" fitToPage="1" printArea="1" topLeftCell="A13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1709C155-864E-DE46-A33E-16AAF6EAB835}" showPageBreaks="1" showGridLines="0" fitToPage="1" printArea="1" topLeftCell="A13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546B3832-C765-4230-8030-D2C4ACB16472}" showPageBreaks="1" showGridLines="0" fitToPage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7"/>
      <headerFooter alignWithMargins="0"/>
    </customSheetView>
    <customSheetView guid="{1A61336A-0210-46C6-9B98-93E727A8311D}" showPageBreaks="1" showGridLines="0" fitToPage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1"/>
      <headerFooter alignWithMargins="0"/>
    </customSheetView>
    <customSheetView guid="{14BF2363-5B7D-4539-BE06-FBECBC8CD0B3}" showPageBreaks="1" showGridLines="0" fitToPage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2"/>
      <headerFooter alignWithMargins="0"/>
    </customSheetView>
  </customSheetViews>
  <mergeCells count="6">
    <mergeCell ref="H3:H4"/>
    <mergeCell ref="E3:F3"/>
    <mergeCell ref="A3:A4"/>
    <mergeCell ref="B3:B4"/>
    <mergeCell ref="C3:C4"/>
    <mergeCell ref="G3:G4"/>
  </mergeCells>
  <phoneticPr fontId="3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1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36"/>
  <sheetViews>
    <sheetView showGridLines="0" view="pageBreakPreview" zoomScaleSheetLayoutView="100" workbookViewId="0"/>
  </sheetViews>
  <sheetFormatPr defaultColWidth="9" defaultRowHeight="10.8" x14ac:dyDescent="0.2"/>
  <cols>
    <col min="1" max="1" width="11.44140625" style="35" customWidth="1"/>
    <col min="2" max="2" width="8.6640625" style="35" customWidth="1"/>
    <col min="3" max="3" width="8.6640625" style="37" customWidth="1"/>
    <col min="4" max="7" width="8.88671875" style="35" customWidth="1"/>
    <col min="8" max="17" width="8.6640625" style="35" customWidth="1"/>
    <col min="18" max="19" width="9.109375" style="35" customWidth="1"/>
    <col min="20" max="23" width="10" style="35" customWidth="1"/>
    <col min="24" max="16384" width="9" style="35"/>
  </cols>
  <sheetData>
    <row r="1" spans="1:17" ht="18.75" customHeight="1" x14ac:dyDescent="0.2">
      <c r="A1" s="4" t="s">
        <v>283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15" customHeight="1" x14ac:dyDescent="0.2">
      <c r="A2" s="86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49" t="s">
        <v>282</v>
      </c>
    </row>
    <row r="3" spans="1:17" s="40" customFormat="1" ht="18.75" customHeight="1" x14ac:dyDescent="0.2">
      <c r="A3" s="246" t="s">
        <v>279</v>
      </c>
      <c r="B3" s="244" t="s">
        <v>276</v>
      </c>
      <c r="C3" s="244" t="s">
        <v>273</v>
      </c>
      <c r="D3" s="241" t="s">
        <v>271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3"/>
      <c r="P3" s="244" t="s">
        <v>236</v>
      </c>
      <c r="Q3" s="245"/>
    </row>
    <row r="4" spans="1:17" s="40" customFormat="1" ht="36.75" customHeight="1" x14ac:dyDescent="0.2">
      <c r="A4" s="247"/>
      <c r="B4" s="248"/>
      <c r="C4" s="248"/>
      <c r="D4" s="90" t="s">
        <v>44</v>
      </c>
      <c r="E4" s="90" t="s">
        <v>270</v>
      </c>
      <c r="F4" s="90" t="s">
        <v>269</v>
      </c>
      <c r="G4" s="90" t="s">
        <v>267</v>
      </c>
      <c r="H4" s="90" t="s">
        <v>265</v>
      </c>
      <c r="I4" s="90" t="s">
        <v>213</v>
      </c>
      <c r="J4" s="90" t="s">
        <v>263</v>
      </c>
      <c r="K4" s="90" t="s">
        <v>258</v>
      </c>
      <c r="L4" s="90" t="s">
        <v>257</v>
      </c>
      <c r="M4" s="90" t="s">
        <v>255</v>
      </c>
      <c r="N4" s="90" t="s">
        <v>50</v>
      </c>
      <c r="O4" s="90" t="s">
        <v>254</v>
      </c>
      <c r="P4" s="90" t="s">
        <v>253</v>
      </c>
      <c r="Q4" s="95" t="s">
        <v>251</v>
      </c>
    </row>
    <row r="5" spans="1:17" ht="15" customHeight="1" x14ac:dyDescent="0.2">
      <c r="A5" s="87" t="s">
        <v>39</v>
      </c>
      <c r="B5" s="91">
        <v>7249.1</v>
      </c>
      <c r="C5" s="91">
        <v>2708.9</v>
      </c>
      <c r="D5" s="92">
        <v>127.7</v>
      </c>
      <c r="E5" s="92" t="s">
        <v>18</v>
      </c>
      <c r="F5" s="92">
        <v>480.9</v>
      </c>
      <c r="G5" s="93">
        <v>36</v>
      </c>
      <c r="H5" s="92">
        <v>604.1</v>
      </c>
      <c r="I5" s="92">
        <v>16.3</v>
      </c>
      <c r="J5" s="92">
        <v>27.8</v>
      </c>
      <c r="K5" s="92">
        <v>114.2</v>
      </c>
      <c r="L5" s="92">
        <v>29.7</v>
      </c>
      <c r="M5" s="92">
        <v>525.70000000000005</v>
      </c>
      <c r="N5" s="94">
        <v>289</v>
      </c>
      <c r="O5" s="92">
        <v>457.5</v>
      </c>
      <c r="P5" s="92">
        <v>0.28999999999999998</v>
      </c>
      <c r="Q5" s="93">
        <v>432</v>
      </c>
    </row>
    <row r="6" spans="1:17" ht="15" customHeight="1" x14ac:dyDescent="0.2">
      <c r="A6" s="87" t="s">
        <v>24</v>
      </c>
      <c r="B6" s="91">
        <v>7249.1</v>
      </c>
      <c r="C6" s="91">
        <v>2708.9</v>
      </c>
      <c r="D6" s="92">
        <v>127.7</v>
      </c>
      <c r="E6" s="92" t="s">
        <v>18</v>
      </c>
      <c r="F6" s="92">
        <v>480.9</v>
      </c>
      <c r="G6" s="93">
        <v>36</v>
      </c>
      <c r="H6" s="92">
        <v>604.1</v>
      </c>
      <c r="I6" s="92">
        <v>16.3</v>
      </c>
      <c r="J6" s="92">
        <v>27.8</v>
      </c>
      <c r="K6" s="92">
        <v>114.2</v>
      </c>
      <c r="L6" s="92">
        <v>29.7</v>
      </c>
      <c r="M6" s="92">
        <v>525.70000000000005</v>
      </c>
      <c r="N6" s="94">
        <v>289</v>
      </c>
      <c r="O6" s="92">
        <v>457.5</v>
      </c>
      <c r="P6" s="92">
        <v>0.28999999999999998</v>
      </c>
      <c r="Q6" s="93">
        <v>432</v>
      </c>
    </row>
    <row r="7" spans="1:17" ht="15" customHeight="1" x14ac:dyDescent="0.2">
      <c r="A7" s="87" t="s">
        <v>198</v>
      </c>
      <c r="B7" s="91">
        <v>7249.1</v>
      </c>
      <c r="C7" s="91">
        <v>2708.9</v>
      </c>
      <c r="D7" s="92">
        <v>127.7</v>
      </c>
      <c r="E7" s="92" t="s">
        <v>18</v>
      </c>
      <c r="F7" s="92">
        <v>480.9</v>
      </c>
      <c r="G7" s="93">
        <v>36</v>
      </c>
      <c r="H7" s="92">
        <v>604.1</v>
      </c>
      <c r="I7" s="92">
        <v>16.3</v>
      </c>
      <c r="J7" s="92">
        <v>27.8</v>
      </c>
      <c r="K7" s="92">
        <v>114.2</v>
      </c>
      <c r="L7" s="92">
        <v>29.7</v>
      </c>
      <c r="M7" s="92">
        <v>525.70000000000005</v>
      </c>
      <c r="N7" s="94">
        <v>289</v>
      </c>
      <c r="O7" s="92">
        <v>457.5</v>
      </c>
      <c r="P7" s="92">
        <v>0.28999999999999998</v>
      </c>
      <c r="Q7" s="93">
        <v>432</v>
      </c>
    </row>
    <row r="8" spans="1:17" ht="15" customHeight="1" x14ac:dyDescent="0.2">
      <c r="A8" s="87" t="s">
        <v>495</v>
      </c>
      <c r="B8" s="91">
        <v>7249.1</v>
      </c>
      <c r="C8" s="91">
        <v>2708.9</v>
      </c>
      <c r="D8" s="92">
        <v>127.7</v>
      </c>
      <c r="E8" s="92" t="s">
        <v>18</v>
      </c>
      <c r="F8" s="92">
        <v>480.9</v>
      </c>
      <c r="G8" s="93">
        <v>36</v>
      </c>
      <c r="H8" s="92">
        <v>604.1</v>
      </c>
      <c r="I8" s="92">
        <v>16.3</v>
      </c>
      <c r="J8" s="92">
        <v>27.8</v>
      </c>
      <c r="K8" s="92">
        <v>114.2</v>
      </c>
      <c r="L8" s="92">
        <v>29.7</v>
      </c>
      <c r="M8" s="92">
        <v>525.70000000000005</v>
      </c>
      <c r="N8" s="94">
        <v>289</v>
      </c>
      <c r="O8" s="92">
        <v>457.5</v>
      </c>
      <c r="P8" s="92">
        <v>0.28999999999999998</v>
      </c>
      <c r="Q8" s="93">
        <v>432</v>
      </c>
    </row>
    <row r="9" spans="1:17" ht="15" customHeight="1" x14ac:dyDescent="0.2">
      <c r="A9" s="87" t="s">
        <v>498</v>
      </c>
      <c r="B9" s="91">
        <v>7249.1</v>
      </c>
      <c r="C9" s="91">
        <v>2708.9</v>
      </c>
      <c r="D9" s="92">
        <v>127.7</v>
      </c>
      <c r="E9" s="92" t="s">
        <v>18</v>
      </c>
      <c r="F9" s="92">
        <v>480.9</v>
      </c>
      <c r="G9" s="93">
        <v>36</v>
      </c>
      <c r="H9" s="92">
        <v>604.1</v>
      </c>
      <c r="I9" s="92">
        <v>16.3</v>
      </c>
      <c r="J9" s="92">
        <v>27.8</v>
      </c>
      <c r="K9" s="92">
        <v>114.2</v>
      </c>
      <c r="L9" s="92">
        <v>29.7</v>
      </c>
      <c r="M9" s="92">
        <v>525.70000000000005</v>
      </c>
      <c r="N9" s="94">
        <v>289</v>
      </c>
      <c r="O9" s="92">
        <v>457.5</v>
      </c>
      <c r="P9" s="92">
        <v>0.28999999999999998</v>
      </c>
      <c r="Q9" s="93">
        <v>432</v>
      </c>
    </row>
    <row r="10" spans="1:17" ht="14.25" customHeight="1" x14ac:dyDescent="0.2">
      <c r="Q10" s="49" t="s">
        <v>117</v>
      </c>
    </row>
    <row r="11" spans="1:17" ht="14.25" customHeight="1" x14ac:dyDescent="0.2"/>
    <row r="12" spans="1:17" ht="14.25" customHeight="1" x14ac:dyDescent="0.2"/>
    <row r="13" spans="1:17" ht="14.25" customHeight="1" x14ac:dyDescent="0.2"/>
    <row r="14" spans="1:17" ht="14.25" customHeight="1" x14ac:dyDescent="0.2"/>
    <row r="15" spans="1:17" ht="14.25" customHeight="1" x14ac:dyDescent="0.2"/>
    <row r="16" spans="1:17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spans="1:17" ht="15" customHeight="1" x14ac:dyDescent="0.2">
      <c r="C33" s="35"/>
    </row>
    <row r="34" spans="1:17" ht="15" customHeight="1" x14ac:dyDescent="0.2">
      <c r="A34" s="216"/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</row>
    <row r="35" spans="1:17" ht="15" customHeight="1" x14ac:dyDescent="0.2"/>
    <row r="36" spans="1:17" ht="15" customHeight="1" x14ac:dyDescent="0.2"/>
  </sheetData>
  <customSheetViews>
    <customSheetView guid="{A893DE78-4755-43D8-AE63-0857F2433634}" showPageBreaks="1" showGridLines="0" fitToPage="1" printArea="1" view="pageBreakPreview">
      <selection activeCell="H9" sqref="H9"/>
      <pageMargins left="0.7" right="0.7" top="0.75" bottom="0.75" header="0.3" footer="0.3"/>
      <pageSetup paperSize="9" scale="85" orientation="landscape" horizontalDpi="200" verticalDpi="200" r:id="rId1"/>
      <headerFooter alignWithMargins="0"/>
    </customSheetView>
    <customSheetView guid="{CD2E0E14-BA42-4834-B56F-F1781D396EE5}" scale="85" showPageBreaks="1" showGridLines="0" fitToPage="1" printArea="1" view="pageBreakPreview">
      <pageMargins left="0.7" right="0.7" top="0.75" bottom="0.75" header="0.3" footer="0.3"/>
      <pageSetup paperSize="9" scale="89" orientation="landscape" horizontalDpi="200" verticalDpi="200" r:id="rId2"/>
      <headerFooter alignWithMargins="0"/>
    </customSheetView>
    <customSheetView guid="{A5E528E1-A25F-7947-9CCF-7BDB780F2FA8}" showPageBreaks="1" showGridLines="0" fitToPage="1" printArea="1">
      <selection activeCell="D7" sqref="D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D8021DA7-8CA4-BE47-9BB6-6FECF89F7CBC}" showGridLines="0" fitToPage="1" printArea="1">
      <selection activeCell="D7" sqref="D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8D48D77B-D6F5-614E-8310-5F4D5211C9E9}" showPageBreaks="1" showGridLines="0" fitToPage="1" printArea="1">
      <selection activeCell="D7" sqref="D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1709C155-864E-DE46-A33E-16AAF6EAB835}" showPageBreaks="1" showGridLines="0" fitToPage="1" printArea="1">
      <selection activeCell="D7" sqref="D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  <customSheetView guid="{546B3832-C765-4230-8030-D2C4ACB16472}" showPageBreaks="1" showGridLines="0" fitToPage="1" printArea="1" view="pageBreakPreview">
      <selection activeCell="H9" sqref="H9"/>
      <pageMargins left="0.7" right="0.7" top="0.75" bottom="0.75" header="0.3" footer="0.3"/>
      <pageSetup paperSize="9" scale="85" orientation="landscape" horizontalDpi="200" verticalDpi="200" r:id="rId7"/>
      <headerFooter alignWithMargins="0"/>
    </customSheetView>
    <customSheetView guid="{1A61336A-0210-46C6-9B98-93E727A8311D}" showPageBreaks="1" showGridLines="0" fitToPage="1" printArea="1" view="pageBreakPreview">
      <selection activeCell="H9" sqref="H9"/>
      <pageMargins left="0.7" right="0.7" top="0.75" bottom="0.75" header="0.3" footer="0.3"/>
      <pageSetup paperSize="9" scale="85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>
      <selection activeCell="H9" sqref="H9"/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>
      <selection activeCell="Q9" sqref="Q9"/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>
      <selection activeCell="Q9" sqref="Q9"/>
      <pageMargins left="0.7" right="0.7" top="0.75" bottom="0.75" header="0.3" footer="0.3"/>
      <pageSetup paperSize="9" orientation="landscape" horizontalDpi="200" verticalDpi="200" r:id="rId11"/>
      <headerFooter alignWithMargins="0"/>
    </customSheetView>
    <customSheetView guid="{14BF2363-5B7D-4539-BE06-FBECBC8CD0B3}" showPageBreaks="1" showGridLines="0" fitToPage="1" printArea="1" view="pageBreakPreview">
      <selection activeCell="Q9" sqref="Q9"/>
      <pageMargins left="0.7" right="0.7" top="0.75" bottom="0.75" header="0.3" footer="0.3"/>
      <pageSetup paperSize="9" scale="85" orientation="landscape" horizontalDpi="200" verticalDpi="200" r:id="rId12"/>
      <headerFooter alignWithMargins="0"/>
    </customSheetView>
  </customSheetViews>
  <mergeCells count="6">
    <mergeCell ref="D3:O3"/>
    <mergeCell ref="P3:Q3"/>
    <mergeCell ref="A34:Q34"/>
    <mergeCell ref="A3:A4"/>
    <mergeCell ref="B3:B4"/>
    <mergeCell ref="C3:C4"/>
  </mergeCells>
  <phoneticPr fontId="3"/>
  <pageMargins left="0.7" right="0.7" top="0.75" bottom="0.75" header="0.3" footer="0.3"/>
  <pageSetup paperSize="9" scale="85" orientation="landscape" horizontalDpi="200" verticalDpi="200" r:id="rId1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G6"/>
  <sheetViews>
    <sheetView showGridLines="0" view="pageBreakPreview" zoomScaleSheetLayoutView="100" workbookViewId="0"/>
  </sheetViews>
  <sheetFormatPr defaultRowHeight="13.2" x14ac:dyDescent="0.2"/>
  <cols>
    <col min="1" max="1" width="16.109375" customWidth="1"/>
    <col min="2" max="7" width="15.109375" customWidth="1"/>
  </cols>
  <sheetData>
    <row r="1" spans="1:7" ht="17.399999999999999" x14ac:dyDescent="0.2">
      <c r="A1" s="51" t="s">
        <v>297</v>
      </c>
    </row>
    <row r="2" spans="1:7" x14ac:dyDescent="0.2">
      <c r="A2" s="97"/>
      <c r="B2" s="97"/>
      <c r="C2" s="97"/>
      <c r="D2" s="97"/>
      <c r="E2" s="97"/>
      <c r="F2" s="97"/>
      <c r="G2" s="49" t="s">
        <v>35</v>
      </c>
    </row>
    <row r="3" spans="1:7" s="96" customFormat="1" x14ac:dyDescent="0.2">
      <c r="A3" s="249" t="s">
        <v>295</v>
      </c>
      <c r="B3" s="249" t="s">
        <v>292</v>
      </c>
      <c r="C3" s="249" t="s">
        <v>291</v>
      </c>
      <c r="D3" s="251" t="s">
        <v>287</v>
      </c>
      <c r="E3" s="101"/>
      <c r="F3" s="102"/>
      <c r="G3" s="249" t="s">
        <v>286</v>
      </c>
    </row>
    <row r="4" spans="1:7" s="96" customFormat="1" ht="14.4" customHeight="1" x14ac:dyDescent="0.2">
      <c r="A4" s="250"/>
      <c r="B4" s="250"/>
      <c r="C4" s="250"/>
      <c r="D4" s="252"/>
      <c r="E4" s="39" t="s">
        <v>285</v>
      </c>
      <c r="F4" s="39" t="s">
        <v>119</v>
      </c>
      <c r="G4" s="250"/>
    </row>
    <row r="5" spans="1:7" ht="15.6" customHeight="1" x14ac:dyDescent="0.2">
      <c r="A5" s="98">
        <v>109.44</v>
      </c>
      <c r="B5" s="99">
        <v>5.31</v>
      </c>
      <c r="C5" s="98">
        <v>104.13</v>
      </c>
      <c r="D5" s="100">
        <v>23.28</v>
      </c>
      <c r="E5" s="100">
        <v>13.87</v>
      </c>
      <c r="F5" s="98">
        <v>9.41</v>
      </c>
      <c r="G5" s="103">
        <v>0.224</v>
      </c>
    </row>
    <row r="6" spans="1:7" x14ac:dyDescent="0.2">
      <c r="A6" s="97"/>
      <c r="B6" s="97"/>
      <c r="C6" s="97"/>
      <c r="D6" s="97"/>
      <c r="E6" s="97"/>
      <c r="F6" s="97"/>
      <c r="G6" s="49" t="s">
        <v>284</v>
      </c>
    </row>
  </sheetData>
  <customSheetViews>
    <customSheetView guid="{A893DE78-4755-43D8-AE63-0857F2433634}" showPageBreaks="1" showGridLines="0" fitToPage="1" view="pageBreakPreview">
      <pageMargins left="0.7" right="0.7" top="0.75" bottom="0.75" header="0.3" footer="0.3"/>
      <pageSetup paperSize="9" orientation="landscape" horizontalDpi="300" verticalDpi="300" r:id="rId1"/>
      <headerFooter alignWithMargins="0"/>
    </customSheetView>
    <customSheetView guid="{CD2E0E14-BA42-4834-B56F-F1781D396EE5}" scale="60" showPageBreaks="1" showGridLines="0" fitToPage="1" view="pageBreakPreview">
      <pageMargins left="0.7" right="0.7" top="0.75" bottom="0.75" header="0.3" footer="0.3"/>
      <pageSetup paperSize="9" orientation="landscape" horizontalDpi="300" verticalDpi="300" r:id="rId2"/>
      <headerFooter alignWithMargins="0"/>
    </customSheetView>
    <customSheetView guid="{A5E528E1-A25F-7947-9CCF-7BDB780F2FA8}" showPageBreaks="1" showGridLines="0">
      <selection activeCell="G6" sqref="G6"/>
      <pageMargins left="0.75" right="0.75" top="1" bottom="1" header="0.51200000000000001" footer="0.51200000000000001"/>
      <pageSetup paperSize="9" orientation="landscape" horizontalDpi="300" verticalDpi="300" r:id="rId3"/>
      <headerFooter alignWithMargins="0"/>
    </customSheetView>
    <customSheetView guid="{D8021DA7-8CA4-BE47-9BB6-6FECF89F7CBC}" showGridLines="0">
      <selection activeCell="G6" sqref="G6"/>
      <pageMargins left="0.75" right="0.75" top="1" bottom="1" header="0.51200000000000001" footer="0.51200000000000001"/>
      <pageSetup paperSize="9" orientation="landscape" horizontalDpi="300" verticalDpi="300" r:id="rId4"/>
      <headerFooter alignWithMargins="0"/>
    </customSheetView>
    <customSheetView guid="{8D48D77B-D6F5-614E-8310-5F4D5211C9E9}" showPageBreaks="1" showGridLines="0">
      <selection activeCell="G6" sqref="G6"/>
      <pageMargins left="0.75" right="0.75" top="1" bottom="1" header="0.51200000000000001" footer="0.51200000000000001"/>
      <pageSetup paperSize="9" orientation="landscape" horizontalDpi="300" verticalDpi="300" r:id="rId5"/>
      <headerFooter alignWithMargins="0"/>
    </customSheetView>
    <customSheetView guid="{1709C155-864E-DE46-A33E-16AAF6EAB835}" showPageBreaks="1" showGridLines="0">
      <selection activeCell="G6" sqref="G6"/>
      <pageMargins left="0.75" right="0.75" top="1" bottom="1" header="0.51200000000000001" footer="0.51200000000000001"/>
      <pageSetup paperSize="9" orientation="landscape" horizontalDpi="300" verticalDpi="300" r:id="rId6"/>
      <headerFooter alignWithMargins="0"/>
    </customSheetView>
    <customSheetView guid="{546B3832-C765-4230-8030-D2C4ACB16472}" showPageBreaks="1" showGridLines="0" fitToPage="1" view="pageBreakPreview">
      <pageMargins left="0.7" right="0.7" top="0.75" bottom="0.75" header="0.3" footer="0.3"/>
      <pageSetup paperSize="9" orientation="landscape" horizontalDpi="300" verticalDpi="300" r:id="rId7"/>
      <headerFooter alignWithMargins="0"/>
    </customSheetView>
    <customSheetView guid="{1A61336A-0210-46C6-9B98-93E727A8311D}" showPageBreaks="1" showGridLines="0" fitToPage="1" view="pageBreakPreview">
      <selection activeCell="G11" sqref="G11"/>
      <pageMargins left="0.7" right="0.7" top="0.75" bottom="0.75" header="0.3" footer="0.3"/>
      <pageSetup paperSize="9" orientation="landscape" horizontalDpi="300" verticalDpi="300" r:id="rId8"/>
      <headerFooter alignWithMargins="0"/>
    </customSheetView>
    <customSheetView guid="{94240C8A-21C1-B64E-8CA6-DB6AF82A80F3}" showGridLines="0" fitToPage="1" view="pageBreakPreview">
      <selection activeCell="G11" sqref="G11"/>
      <pageMargins left="0.7" right="0.7" top="0.75" bottom="0.75" header="0.3" footer="0.3"/>
      <pageSetup paperSize="9" orientation="landscape" horizontalDpi="300" verticalDpi="300" r:id="rId9"/>
      <headerFooter alignWithMargins="0"/>
    </customSheetView>
    <customSheetView guid="{7453EF24-8F2E-E549-8E2A-280909D44BAA}" showGridLines="0" fitToPage="1" view="pageBreakPreview">
      <selection activeCell="G11" sqref="G11"/>
      <pageMargins left="0.7" right="0.7" top="0.75" bottom="0.75" header="0.3" footer="0.3"/>
      <pageSetup paperSize="9" orientation="landscape" horizontalDpi="300" verticalDpi="300" r:id="rId10"/>
      <headerFooter alignWithMargins="0"/>
    </customSheetView>
    <customSheetView guid="{97D062DC-62D3-9C47-BEBB-BC8BA402C5E8}" showGridLines="0" fitToPage="1" view="pageBreakPreview">
      <selection activeCell="G11" sqref="G11"/>
      <pageMargins left="0.7" right="0.7" top="0.75" bottom="0.75" header="0.3" footer="0.3"/>
      <pageSetup paperSize="9" orientation="landscape" horizontalDpi="300" verticalDpi="300" r:id="rId11"/>
      <headerFooter alignWithMargins="0"/>
    </customSheetView>
    <customSheetView guid="{14BF2363-5B7D-4539-BE06-FBECBC8CD0B3}" showPageBreaks="1" showGridLines="0" fitToPage="1" view="pageBreakPreview">
      <selection activeCell="G11" sqref="G11"/>
      <pageMargins left="0.7" right="0.7" top="0.75" bottom="0.75" header="0.3" footer="0.3"/>
      <pageSetup paperSize="9" orientation="landscape" horizontalDpi="300" verticalDpi="300" r:id="rId12"/>
      <headerFooter alignWithMargins="0"/>
    </customSheetView>
  </customSheetViews>
  <mergeCells count="5">
    <mergeCell ref="A3:A4"/>
    <mergeCell ref="B3:B4"/>
    <mergeCell ref="C3:C4"/>
    <mergeCell ref="D3:D4"/>
    <mergeCell ref="G3:G4"/>
  </mergeCells>
  <phoneticPr fontId="3"/>
  <pageMargins left="0.7" right="0.7" top="0.75" bottom="0.75" header="0.3" footer="0.3"/>
  <pageSetup paperSize="9" orientation="landscape" horizontalDpi="300" verticalDpi="300" r:id="rId1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 fitToPage="1"/>
  </sheetPr>
  <dimension ref="A1:J50"/>
  <sheetViews>
    <sheetView showGridLines="0" view="pageBreakPreview" zoomScaleSheetLayoutView="100" workbookViewId="0"/>
  </sheetViews>
  <sheetFormatPr defaultColWidth="9" defaultRowHeight="10.8" x14ac:dyDescent="0.2"/>
  <cols>
    <col min="1" max="1" width="8.88671875" style="35" customWidth="1"/>
    <col min="2" max="2" width="6.109375" style="35" customWidth="1"/>
    <col min="3" max="3" width="27.44140625" style="36" customWidth="1"/>
    <col min="4" max="5" width="8.88671875" style="35" customWidth="1"/>
    <col min="6" max="6" width="12.44140625" style="36" customWidth="1"/>
    <col min="7" max="7" width="34.6640625" style="35" bestFit="1" customWidth="1"/>
    <col min="8" max="8" width="8.44140625" style="37" bestFit="1" customWidth="1"/>
    <col min="9" max="9" width="8.44140625" style="35" bestFit="1" customWidth="1"/>
    <col min="10" max="10" width="7.44140625" style="35" customWidth="1"/>
    <col min="11" max="32" width="13.109375" style="35" customWidth="1"/>
    <col min="33" max="16384" width="9" style="35"/>
  </cols>
  <sheetData>
    <row r="1" spans="1:10" ht="18.75" customHeight="1" x14ac:dyDescent="0.2">
      <c r="A1" s="4" t="s">
        <v>372</v>
      </c>
    </row>
    <row r="2" spans="1:10" ht="15" customHeight="1" x14ac:dyDescent="0.2">
      <c r="J2" s="84" t="s">
        <v>500</v>
      </c>
    </row>
    <row r="3" spans="1:10" s="40" customFormat="1" ht="15" customHeight="1" x14ac:dyDescent="0.2">
      <c r="A3" s="104" t="s">
        <v>244</v>
      </c>
      <c r="B3" s="106" t="s">
        <v>371</v>
      </c>
      <c r="C3" s="106" t="s">
        <v>369</v>
      </c>
      <c r="D3" s="106" t="s">
        <v>367</v>
      </c>
      <c r="E3" s="106" t="s">
        <v>366</v>
      </c>
      <c r="F3" s="106" t="s">
        <v>364</v>
      </c>
      <c r="G3" s="106" t="s">
        <v>210</v>
      </c>
      <c r="H3" s="106" t="s">
        <v>362</v>
      </c>
      <c r="I3" s="106" t="s">
        <v>361</v>
      </c>
      <c r="J3" s="129" t="s">
        <v>359</v>
      </c>
    </row>
    <row r="4" spans="1:10" ht="15" customHeight="1" x14ac:dyDescent="0.2">
      <c r="A4" s="269" t="s">
        <v>358</v>
      </c>
      <c r="B4" s="266" t="s">
        <v>357</v>
      </c>
      <c r="C4" s="110" t="s">
        <v>352</v>
      </c>
      <c r="D4" s="90" t="s">
        <v>356</v>
      </c>
      <c r="E4" s="90" t="s">
        <v>110</v>
      </c>
      <c r="F4" s="90" t="s">
        <v>305</v>
      </c>
      <c r="G4" s="110" t="s">
        <v>338</v>
      </c>
      <c r="H4" s="121">
        <v>16</v>
      </c>
      <c r="I4" s="121">
        <v>12</v>
      </c>
      <c r="J4" s="130">
        <f t="shared" ref="J4:J29" si="0">ROUND(I4/H4,3)</f>
        <v>0.75</v>
      </c>
    </row>
    <row r="5" spans="1:10" ht="15" customHeight="1" x14ac:dyDescent="0.2">
      <c r="A5" s="269"/>
      <c r="B5" s="263"/>
      <c r="C5" s="110" t="s">
        <v>72</v>
      </c>
      <c r="D5" s="90" t="s">
        <v>239</v>
      </c>
      <c r="E5" s="115"/>
      <c r="F5" s="90" t="s">
        <v>321</v>
      </c>
      <c r="G5" s="110" t="s">
        <v>338</v>
      </c>
      <c r="H5" s="121">
        <v>12</v>
      </c>
      <c r="I5" s="121">
        <v>4</v>
      </c>
      <c r="J5" s="130">
        <f t="shared" si="0"/>
        <v>0.33300000000000002</v>
      </c>
    </row>
    <row r="6" spans="1:10" ht="15" customHeight="1" x14ac:dyDescent="0.2">
      <c r="A6" s="269"/>
      <c r="B6" s="263"/>
      <c r="C6" s="110" t="s">
        <v>290</v>
      </c>
      <c r="D6" s="262" t="s">
        <v>262</v>
      </c>
      <c r="E6" s="90" t="s">
        <v>336</v>
      </c>
      <c r="F6" s="90" t="s">
        <v>272</v>
      </c>
      <c r="G6" s="110" t="s">
        <v>338</v>
      </c>
      <c r="H6" s="121">
        <v>24</v>
      </c>
      <c r="I6" s="121">
        <v>18</v>
      </c>
      <c r="J6" s="130">
        <f t="shared" si="0"/>
        <v>0.75</v>
      </c>
    </row>
    <row r="7" spans="1:10" ht="15" customHeight="1" x14ac:dyDescent="0.2">
      <c r="A7" s="269"/>
      <c r="B7" s="263"/>
      <c r="C7" s="110" t="s">
        <v>353</v>
      </c>
      <c r="D7" s="263"/>
      <c r="E7" s="90" t="s">
        <v>331</v>
      </c>
      <c r="F7" s="90" t="s">
        <v>354</v>
      </c>
      <c r="G7" s="110" t="s">
        <v>338</v>
      </c>
      <c r="H7" s="121">
        <v>24</v>
      </c>
      <c r="I7" s="121">
        <v>15</v>
      </c>
      <c r="J7" s="130">
        <f t="shared" si="0"/>
        <v>0.625</v>
      </c>
    </row>
    <row r="8" spans="1:10" ht="15" customHeight="1" x14ac:dyDescent="0.2">
      <c r="A8" s="269"/>
      <c r="B8" s="263"/>
      <c r="C8" s="110" t="s">
        <v>353</v>
      </c>
      <c r="D8" s="263"/>
      <c r="E8" s="90" t="s">
        <v>330</v>
      </c>
      <c r="F8" s="90" t="s">
        <v>132</v>
      </c>
      <c r="G8" s="110" t="s">
        <v>338</v>
      </c>
      <c r="H8" s="121">
        <v>24</v>
      </c>
      <c r="I8" s="121">
        <v>18</v>
      </c>
      <c r="J8" s="130">
        <f t="shared" si="0"/>
        <v>0.75</v>
      </c>
    </row>
    <row r="9" spans="1:10" ht="15" customHeight="1" x14ac:dyDescent="0.2">
      <c r="A9" s="269"/>
      <c r="B9" s="263"/>
      <c r="C9" s="110" t="s">
        <v>353</v>
      </c>
      <c r="D9" s="264"/>
      <c r="E9" s="90" t="s">
        <v>110</v>
      </c>
      <c r="F9" s="90" t="s">
        <v>351</v>
      </c>
      <c r="G9" s="110" t="s">
        <v>338</v>
      </c>
      <c r="H9" s="121">
        <v>24</v>
      </c>
      <c r="I9" s="121">
        <v>14</v>
      </c>
      <c r="J9" s="130">
        <f t="shared" si="0"/>
        <v>0.58299999999999996</v>
      </c>
    </row>
    <row r="10" spans="1:10" ht="15" customHeight="1" x14ac:dyDescent="0.2">
      <c r="A10" s="269"/>
      <c r="B10" s="263"/>
      <c r="C10" s="110" t="s">
        <v>348</v>
      </c>
      <c r="D10" s="262" t="s">
        <v>350</v>
      </c>
      <c r="E10" s="90" t="s">
        <v>336</v>
      </c>
      <c r="F10" s="90" t="s">
        <v>349</v>
      </c>
      <c r="G10" s="110" t="s">
        <v>333</v>
      </c>
      <c r="H10" s="121">
        <v>18</v>
      </c>
      <c r="I10" s="121">
        <v>11</v>
      </c>
      <c r="J10" s="130">
        <f t="shared" si="0"/>
        <v>0.61099999999999999</v>
      </c>
    </row>
    <row r="11" spans="1:10" ht="15" customHeight="1" x14ac:dyDescent="0.2">
      <c r="A11" s="269"/>
      <c r="B11" s="263"/>
      <c r="C11" s="110" t="s">
        <v>348</v>
      </c>
      <c r="D11" s="264"/>
      <c r="E11" s="90" t="s">
        <v>331</v>
      </c>
      <c r="F11" s="90" t="s">
        <v>135</v>
      </c>
      <c r="G11" s="110" t="s">
        <v>333</v>
      </c>
      <c r="H11" s="121">
        <v>24</v>
      </c>
      <c r="I11" s="121">
        <v>14</v>
      </c>
      <c r="J11" s="130">
        <f t="shared" si="0"/>
        <v>0.58299999999999996</v>
      </c>
    </row>
    <row r="12" spans="1:10" ht="15" customHeight="1" x14ac:dyDescent="0.2">
      <c r="A12" s="269"/>
      <c r="B12" s="263"/>
      <c r="C12" s="110" t="s">
        <v>345</v>
      </c>
      <c r="D12" s="262" t="s">
        <v>347</v>
      </c>
      <c r="E12" s="90" t="s">
        <v>336</v>
      </c>
      <c r="F12" s="90" t="s">
        <v>346</v>
      </c>
      <c r="G12" s="110" t="s">
        <v>338</v>
      </c>
      <c r="H12" s="121">
        <v>24</v>
      </c>
      <c r="I12" s="121">
        <v>21</v>
      </c>
      <c r="J12" s="130">
        <f t="shared" si="0"/>
        <v>0.875</v>
      </c>
    </row>
    <row r="13" spans="1:10" ht="15" customHeight="1" x14ac:dyDescent="0.2">
      <c r="A13" s="269"/>
      <c r="B13" s="263"/>
      <c r="C13" s="110" t="s">
        <v>345</v>
      </c>
      <c r="D13" s="264"/>
      <c r="E13" s="90" t="s">
        <v>331</v>
      </c>
      <c r="F13" s="90" t="s">
        <v>343</v>
      </c>
      <c r="G13" s="110" t="s">
        <v>338</v>
      </c>
      <c r="H13" s="121">
        <v>16</v>
      </c>
      <c r="I13" s="121">
        <v>13</v>
      </c>
      <c r="J13" s="130">
        <f t="shared" si="0"/>
        <v>0.81299999999999994</v>
      </c>
    </row>
    <row r="14" spans="1:10" ht="15" customHeight="1" x14ac:dyDescent="0.2">
      <c r="A14" s="269"/>
      <c r="B14" s="263"/>
      <c r="C14" s="110" t="s">
        <v>340</v>
      </c>
      <c r="D14" s="262" t="s">
        <v>342</v>
      </c>
      <c r="E14" s="90" t="s">
        <v>336</v>
      </c>
      <c r="F14" s="90" t="s">
        <v>341</v>
      </c>
      <c r="G14" s="110" t="s">
        <v>275</v>
      </c>
      <c r="H14" s="121">
        <v>32</v>
      </c>
      <c r="I14" s="121">
        <v>15</v>
      </c>
      <c r="J14" s="130">
        <f t="shared" si="0"/>
        <v>0.46899999999999997</v>
      </c>
    </row>
    <row r="15" spans="1:10" ht="15" customHeight="1" x14ac:dyDescent="0.2">
      <c r="A15" s="269"/>
      <c r="B15" s="263"/>
      <c r="C15" s="111" t="s">
        <v>340</v>
      </c>
      <c r="D15" s="265"/>
      <c r="E15" s="116" t="s">
        <v>331</v>
      </c>
      <c r="F15" s="116" t="s">
        <v>47</v>
      </c>
      <c r="G15" s="111" t="s">
        <v>338</v>
      </c>
      <c r="H15" s="122">
        <v>12</v>
      </c>
      <c r="I15" s="121">
        <v>12</v>
      </c>
      <c r="J15" s="130">
        <f t="shared" si="0"/>
        <v>1</v>
      </c>
    </row>
    <row r="16" spans="1:10" ht="15" customHeight="1" x14ac:dyDescent="0.2">
      <c r="A16" s="270"/>
      <c r="B16" s="263"/>
      <c r="C16" s="112" t="s">
        <v>38</v>
      </c>
      <c r="D16" s="266" t="s">
        <v>163</v>
      </c>
      <c r="E16" s="108" t="s">
        <v>336</v>
      </c>
      <c r="F16" s="108" t="s">
        <v>188</v>
      </c>
      <c r="G16" s="112" t="s">
        <v>333</v>
      </c>
      <c r="H16" s="123">
        <v>24</v>
      </c>
      <c r="I16" s="121">
        <v>23</v>
      </c>
      <c r="J16" s="130">
        <f t="shared" si="0"/>
        <v>0.95799999999999996</v>
      </c>
    </row>
    <row r="17" spans="1:10" ht="15" customHeight="1" x14ac:dyDescent="0.2">
      <c r="A17" s="270"/>
      <c r="B17" s="263"/>
      <c r="C17" s="110" t="s">
        <v>38</v>
      </c>
      <c r="D17" s="263"/>
      <c r="E17" s="90" t="s">
        <v>331</v>
      </c>
      <c r="F17" s="90" t="s">
        <v>175</v>
      </c>
      <c r="G17" s="110" t="s">
        <v>329</v>
      </c>
      <c r="H17" s="124">
        <v>21</v>
      </c>
      <c r="I17" s="121">
        <v>20</v>
      </c>
      <c r="J17" s="130">
        <f t="shared" si="0"/>
        <v>0.95199999999999996</v>
      </c>
    </row>
    <row r="18" spans="1:10" ht="15" customHeight="1" x14ac:dyDescent="0.2">
      <c r="A18" s="270"/>
      <c r="B18" s="263"/>
      <c r="C18" s="113" t="s">
        <v>256</v>
      </c>
      <c r="D18" s="264"/>
      <c r="E18" s="109" t="s">
        <v>330</v>
      </c>
      <c r="F18" s="109" t="s">
        <v>6</v>
      </c>
      <c r="G18" s="113" t="s">
        <v>329</v>
      </c>
      <c r="H18" s="125">
        <v>21</v>
      </c>
      <c r="I18" s="121">
        <v>17</v>
      </c>
      <c r="J18" s="130">
        <f t="shared" si="0"/>
        <v>0.81</v>
      </c>
    </row>
    <row r="19" spans="1:10" ht="15" customHeight="1" x14ac:dyDescent="0.2">
      <c r="A19" s="270"/>
      <c r="B19" s="264"/>
      <c r="C19" s="113" t="s">
        <v>66</v>
      </c>
      <c r="D19" s="108" t="s">
        <v>314</v>
      </c>
      <c r="E19" s="109"/>
      <c r="F19" s="109" t="s">
        <v>188</v>
      </c>
      <c r="G19" s="113" t="s">
        <v>275</v>
      </c>
      <c r="H19" s="125">
        <v>14</v>
      </c>
      <c r="I19" s="121">
        <v>14</v>
      </c>
      <c r="J19" s="130">
        <f t="shared" si="0"/>
        <v>1</v>
      </c>
    </row>
    <row r="20" spans="1:10" ht="15" customHeight="1" x14ac:dyDescent="0.2">
      <c r="A20" s="270"/>
      <c r="B20" s="248" t="s">
        <v>75</v>
      </c>
      <c r="C20" s="110" t="s">
        <v>328</v>
      </c>
      <c r="D20" s="90" t="s">
        <v>75</v>
      </c>
      <c r="E20" s="115"/>
      <c r="F20" s="90" t="s">
        <v>309</v>
      </c>
      <c r="G20" s="110" t="s">
        <v>326</v>
      </c>
      <c r="H20" s="124">
        <v>12</v>
      </c>
      <c r="I20" s="121">
        <v>12</v>
      </c>
      <c r="J20" s="130">
        <f t="shared" si="0"/>
        <v>1</v>
      </c>
    </row>
    <row r="21" spans="1:10" ht="15" customHeight="1" x14ac:dyDescent="0.2">
      <c r="A21" s="270"/>
      <c r="B21" s="248"/>
      <c r="C21" s="110" t="s">
        <v>41</v>
      </c>
      <c r="D21" s="90" t="s">
        <v>325</v>
      </c>
      <c r="E21" s="115"/>
      <c r="F21" s="90" t="s">
        <v>324</v>
      </c>
      <c r="G21" s="110" t="s">
        <v>322</v>
      </c>
      <c r="H21" s="124">
        <v>6</v>
      </c>
      <c r="I21" s="121">
        <v>6</v>
      </c>
      <c r="J21" s="130">
        <f t="shared" si="0"/>
        <v>1</v>
      </c>
    </row>
    <row r="22" spans="1:10" ht="15" customHeight="1" x14ac:dyDescent="0.2">
      <c r="A22" s="270"/>
      <c r="B22" s="90" t="s">
        <v>311</v>
      </c>
      <c r="C22" s="110" t="s">
        <v>310</v>
      </c>
      <c r="D22" s="90" t="s">
        <v>307</v>
      </c>
      <c r="E22" s="115"/>
      <c r="F22" s="90" t="s">
        <v>154</v>
      </c>
      <c r="G22" s="110" t="s">
        <v>275</v>
      </c>
      <c r="H22" s="124">
        <v>33</v>
      </c>
      <c r="I22" s="121">
        <v>33</v>
      </c>
      <c r="J22" s="130">
        <f t="shared" si="0"/>
        <v>1</v>
      </c>
    </row>
    <row r="23" spans="1:10" ht="15" customHeight="1" x14ac:dyDescent="0.2">
      <c r="A23" s="271"/>
      <c r="B23" s="107" t="s">
        <v>250</v>
      </c>
      <c r="C23" s="114" t="s">
        <v>136</v>
      </c>
      <c r="D23" s="107" t="s">
        <v>26</v>
      </c>
      <c r="E23" s="117"/>
      <c r="F23" s="107" t="s">
        <v>154</v>
      </c>
      <c r="G23" s="114" t="s">
        <v>320</v>
      </c>
      <c r="H23" s="126">
        <v>2</v>
      </c>
      <c r="I23" s="121">
        <v>2</v>
      </c>
      <c r="J23" s="130">
        <f t="shared" si="0"/>
        <v>1</v>
      </c>
    </row>
    <row r="24" spans="1:10" ht="15" customHeight="1" x14ac:dyDescent="0.2">
      <c r="A24" s="253" t="s">
        <v>95</v>
      </c>
      <c r="B24" s="254"/>
      <c r="C24" s="254"/>
      <c r="D24" s="254"/>
      <c r="E24" s="254"/>
      <c r="F24" s="254"/>
      <c r="G24" s="255"/>
      <c r="H24" s="124">
        <f>SUM(H4:H23)</f>
        <v>383</v>
      </c>
      <c r="I24" s="124">
        <f>SUM(I4:I23)</f>
        <v>294</v>
      </c>
      <c r="J24" s="130">
        <f t="shared" si="0"/>
        <v>0.76800000000000002</v>
      </c>
    </row>
    <row r="25" spans="1:10" ht="15" customHeight="1" x14ac:dyDescent="0.2">
      <c r="A25" s="267" t="s">
        <v>317</v>
      </c>
      <c r="B25" s="108" t="s">
        <v>316</v>
      </c>
      <c r="C25" s="112" t="s">
        <v>66</v>
      </c>
      <c r="D25" s="108" t="s">
        <v>314</v>
      </c>
      <c r="E25" s="118"/>
      <c r="F25" s="108" t="s">
        <v>188</v>
      </c>
      <c r="G25" s="112" t="s">
        <v>275</v>
      </c>
      <c r="H25" s="123">
        <v>5</v>
      </c>
      <c r="I25" s="123">
        <v>3</v>
      </c>
      <c r="J25" s="130">
        <f t="shared" si="0"/>
        <v>0.6</v>
      </c>
    </row>
    <row r="26" spans="1:10" ht="15" customHeight="1" x14ac:dyDescent="0.2">
      <c r="A26" s="247"/>
      <c r="B26" s="90" t="s">
        <v>311</v>
      </c>
      <c r="C26" s="110" t="s">
        <v>310</v>
      </c>
      <c r="D26" s="90" t="s">
        <v>307</v>
      </c>
      <c r="E26" s="115"/>
      <c r="F26" s="90" t="s">
        <v>154</v>
      </c>
      <c r="G26" s="110" t="s">
        <v>275</v>
      </c>
      <c r="H26" s="124">
        <v>7</v>
      </c>
      <c r="I26" s="123">
        <v>6</v>
      </c>
      <c r="J26" s="130">
        <f t="shared" si="0"/>
        <v>0.85699999999999998</v>
      </c>
    </row>
    <row r="27" spans="1:10" ht="15" customHeight="1" x14ac:dyDescent="0.2">
      <c r="A27" s="268"/>
      <c r="B27" s="109" t="s">
        <v>250</v>
      </c>
      <c r="C27" s="113" t="s">
        <v>306</v>
      </c>
      <c r="D27" s="109" t="s">
        <v>26</v>
      </c>
      <c r="E27" s="119"/>
      <c r="F27" s="109" t="s">
        <v>154</v>
      </c>
      <c r="G27" s="113" t="s">
        <v>303</v>
      </c>
      <c r="H27" s="125">
        <v>8</v>
      </c>
      <c r="I27" s="123">
        <v>7</v>
      </c>
      <c r="J27" s="130">
        <f t="shared" si="0"/>
        <v>0.875</v>
      </c>
    </row>
    <row r="28" spans="1:10" ht="15" customHeight="1" x14ac:dyDescent="0.2">
      <c r="A28" s="256" t="s">
        <v>95</v>
      </c>
      <c r="B28" s="257"/>
      <c r="C28" s="257"/>
      <c r="D28" s="257"/>
      <c r="E28" s="257"/>
      <c r="F28" s="257"/>
      <c r="G28" s="258"/>
      <c r="H28" s="127">
        <f>SUM(H25:H27)</f>
        <v>20</v>
      </c>
      <c r="I28" s="127">
        <f>SUM(I25:I27)</f>
        <v>16</v>
      </c>
      <c r="J28" s="130">
        <f t="shared" si="0"/>
        <v>0.8</v>
      </c>
    </row>
    <row r="29" spans="1:10" ht="15" customHeight="1" x14ac:dyDescent="0.2">
      <c r="A29" s="259" t="s">
        <v>299</v>
      </c>
      <c r="B29" s="260"/>
      <c r="C29" s="260"/>
      <c r="D29" s="260"/>
      <c r="E29" s="260"/>
      <c r="F29" s="260"/>
      <c r="G29" s="261"/>
      <c r="H29" s="128">
        <f>H24+H28</f>
        <v>403</v>
      </c>
      <c r="I29" s="128">
        <f>SUM(I24,I28)</f>
        <v>310</v>
      </c>
      <c r="J29" s="130">
        <f t="shared" si="0"/>
        <v>0.76900000000000002</v>
      </c>
    </row>
    <row r="30" spans="1:10" ht="15" customHeight="1" x14ac:dyDescent="0.2">
      <c r="B30" s="40"/>
      <c r="E30" s="40"/>
      <c r="G30" s="120"/>
      <c r="H30" s="84"/>
      <c r="I30" s="84"/>
      <c r="J30" s="131" t="s">
        <v>281</v>
      </c>
    </row>
    <row r="31" spans="1:10" ht="15" customHeight="1" x14ac:dyDescent="0.2">
      <c r="A31" s="216"/>
      <c r="B31" s="216"/>
      <c r="C31" s="216"/>
      <c r="D31" s="216"/>
      <c r="E31" s="216"/>
      <c r="F31" s="216"/>
      <c r="G31" s="216"/>
      <c r="H31" s="216"/>
      <c r="I31" s="216"/>
      <c r="J31" s="216"/>
    </row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customSheetViews>
    <customSheetView guid="{A893DE78-4755-43D8-AE63-0857F2433634}" showGridLines="0" fitToPage="1" printArea="1" view="pageBreakPreview">
      <pageMargins left="0.7" right="0.7" top="0.75" bottom="0.75" header="0.3" footer="0.3"/>
      <pageSetup paperSize="9" scale="98" orientation="landscape" horizontalDpi="200" verticalDpi="200" r:id="rId1"/>
      <headerFooter alignWithMargins="0"/>
    </customSheetView>
    <customSheetView guid="{CD2E0E14-BA42-4834-B56F-F1781D396EE5}" showGridLines="0" fitToPage="1" printArea="1" view="pageBreakPreview"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A5E528E1-A25F-7947-9CCF-7BDB780F2FA8}" showPageBreaks="1" showGridLines="0" printArea="1" topLeftCell="A9">
      <selection activeCell="L18" sqref="L1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3"/>
      <headerFooter alignWithMargins="0"/>
    </customSheetView>
    <customSheetView guid="{D8021DA7-8CA4-BE47-9BB6-6FECF89F7CBC}" showGridLines="0" printArea="1" view="pageBreakPreview">
      <selection activeCell="J7" sqref="J7"/>
      <pageMargins left="0.78740157480314965" right="0.78740157480314965" top="0.59055118110236227" bottom="0.59055118110236227" header="0.51181102362204722" footer="0.51181102362204722"/>
      <pageSetup paperSize="9" scale="98" orientation="landscape" horizontalDpi="200" verticalDpi="200" r:id="rId4"/>
      <headerFooter alignWithMargins="0"/>
    </customSheetView>
    <customSheetView guid="{8D48D77B-D6F5-614E-8310-5F4D5211C9E9}" showPageBreaks="1" showGridLines="0" printArea="1" view="pageBreakPreview">
      <selection activeCell="J7" sqref="J7"/>
      <pageMargins left="0.78740157480314965" right="0.78740157480314965" top="0.59055118110236227" bottom="0.59055118110236227" header="0.51181102362204722" footer="0.51181102362204722"/>
      <pageSetup paperSize="9" scale="98" orientation="landscape" horizontalDpi="200" verticalDpi="200" r:id="rId5"/>
      <headerFooter alignWithMargins="0"/>
    </customSheetView>
    <customSheetView guid="{1709C155-864E-DE46-A33E-16AAF6EAB835}" showPageBreaks="1" showGridLines="0" printArea="1" view="pageBreakPreview">
      <selection activeCell="J7" sqref="J7"/>
      <pageMargins left="0.78740157480314965" right="0.78740157480314965" top="0.59055118110236227" bottom="0.59055118110236227" header="0.51181102362204722" footer="0.51181102362204722"/>
      <pageSetup paperSize="9" scale="98" orientation="landscape" horizontalDpi="200" verticalDpi="200" r:id="rId6"/>
      <headerFooter alignWithMargins="0"/>
    </customSheetView>
    <customSheetView guid="{546B3832-C765-4230-8030-D2C4ACB16472}" showGridLines="0" fitToPage="1" printArea="1" view="pageBreakPreview">
      <pageMargins left="0.7" right="0.7" top="0.75" bottom="0.75" header="0.3" footer="0.3"/>
      <pageSetup paperSize="9" scale="98" orientation="landscape" horizontalDpi="200" verticalDpi="200" r:id="rId7"/>
      <headerFooter alignWithMargins="0"/>
    </customSheetView>
    <customSheetView guid="{1A61336A-0210-46C6-9B98-93E727A8311D}" showGridLines="0" fitToPage="1" printArea="1" view="pageBreakPreview">
      <pageMargins left="0.7" right="0.7" top="0.75" bottom="0.75" header="0.3" footer="0.3"/>
      <pageSetup paperSize="9" scale="98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>
      <selection activeCell="J2" sqref="J2"/>
      <pageMargins left="0.7" right="0.7" top="0.75" bottom="0.75" header="0.3" footer="0.3"/>
      <pageSetup paperSize="9" orientation="landscape" horizontalDpi="200" verticalDpi="200" r:id="rId11"/>
      <headerFooter alignWithMargins="0"/>
    </customSheetView>
    <customSheetView guid="{14BF2363-5B7D-4539-BE06-FBECBC8CD0B3}" showGridLines="0" fitToPage="1" printArea="1" view="pageBreakPreview">
      <selection activeCell="N10" sqref="N10"/>
      <pageMargins left="0.7" right="0.7" top="0.75" bottom="0.75" header="0.3" footer="0.3"/>
      <pageSetup paperSize="9" scale="98" orientation="landscape" horizontalDpi="200" verticalDpi="200" r:id="rId12"/>
      <headerFooter alignWithMargins="0"/>
    </customSheetView>
  </customSheetViews>
  <mergeCells count="13">
    <mergeCell ref="A24:G24"/>
    <mergeCell ref="A28:G28"/>
    <mergeCell ref="A29:G29"/>
    <mergeCell ref="A31:J31"/>
    <mergeCell ref="D6:D9"/>
    <mergeCell ref="D10:D11"/>
    <mergeCell ref="D12:D13"/>
    <mergeCell ref="D14:D15"/>
    <mergeCell ref="D16:D18"/>
    <mergeCell ref="B20:B21"/>
    <mergeCell ref="A25:A27"/>
    <mergeCell ref="A4:A23"/>
    <mergeCell ref="B4:B19"/>
  </mergeCells>
  <phoneticPr fontId="3"/>
  <pageMargins left="0.7" right="0.7" top="0.75" bottom="0.75" header="0.3" footer="0.3"/>
  <pageSetup paperSize="9" scale="98" orientation="landscape" horizontalDpi="200" verticalDpi="200" r:id="rId1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5F55-8E1B-4879-B787-20F05B33E1E9}">
  <sheetPr>
    <pageSetUpPr fitToPage="1"/>
  </sheetPr>
  <dimension ref="A1:S32"/>
  <sheetViews>
    <sheetView showGridLines="0" view="pageBreakPreview" zoomScaleNormal="100" zoomScaleSheetLayoutView="100" workbookViewId="0"/>
  </sheetViews>
  <sheetFormatPr defaultColWidth="8.88671875" defaultRowHeight="18" x14ac:dyDescent="0.2"/>
  <cols>
    <col min="1" max="1" width="8.88671875" style="174"/>
    <col min="2" max="2" width="7.88671875" style="175" bestFit="1" customWidth="1"/>
    <col min="3" max="3" width="7.88671875" style="174" bestFit="1" customWidth="1"/>
    <col min="4" max="4" width="14.44140625" style="174" bestFit="1" customWidth="1"/>
    <col min="5" max="5" width="9.44140625" style="175" customWidth="1"/>
    <col min="6" max="6" width="42.109375" style="174" bestFit="1" customWidth="1"/>
    <col min="7" max="8" width="8.88671875" style="174"/>
    <col min="9" max="9" width="7.88671875" style="174" bestFit="1" customWidth="1"/>
    <col min="10" max="10" width="2.44140625" style="174" customWidth="1"/>
    <col min="11" max="11" width="8.88671875" style="174"/>
    <col min="12" max="12" width="8.88671875" style="175"/>
    <col min="13" max="13" width="8.88671875" style="174"/>
    <col min="14" max="14" width="15.6640625" style="174" bestFit="1" customWidth="1"/>
    <col min="15" max="15" width="9.44140625" style="175" customWidth="1"/>
    <col min="16" max="16" width="42.109375" style="174" bestFit="1" customWidth="1"/>
    <col min="17" max="18" width="8.88671875" style="174"/>
    <col min="19" max="19" width="7.88671875" style="174" bestFit="1" customWidth="1"/>
    <col min="20" max="16384" width="8.88671875" style="174"/>
  </cols>
  <sheetData>
    <row r="1" spans="1:19" x14ac:dyDescent="0.2">
      <c r="A1" s="179"/>
      <c r="B1" s="184"/>
      <c r="C1" s="179"/>
      <c r="D1" s="179"/>
      <c r="E1" s="184"/>
      <c r="F1" s="179"/>
      <c r="G1" s="179"/>
      <c r="H1" s="179"/>
      <c r="I1" s="179"/>
      <c r="J1" s="179"/>
      <c r="K1" s="179"/>
      <c r="L1" s="184"/>
      <c r="M1" s="179"/>
      <c r="N1" s="179"/>
      <c r="O1" s="184"/>
      <c r="P1" s="179"/>
      <c r="Q1" s="179"/>
      <c r="R1" s="179"/>
      <c r="S1" s="183" t="s">
        <v>599</v>
      </c>
    </row>
    <row r="2" spans="1:19" s="181" customFormat="1" x14ac:dyDescent="0.2">
      <c r="A2" s="180" t="s">
        <v>598</v>
      </c>
      <c r="B2" s="180" t="s">
        <v>597</v>
      </c>
      <c r="C2" s="180" t="s">
        <v>596</v>
      </c>
      <c r="D2" s="180" t="s">
        <v>595</v>
      </c>
      <c r="E2" s="180" t="s">
        <v>594</v>
      </c>
      <c r="F2" s="180" t="s">
        <v>593</v>
      </c>
      <c r="G2" s="180" t="s">
        <v>592</v>
      </c>
      <c r="H2" s="180" t="s">
        <v>591</v>
      </c>
      <c r="I2" s="180" t="s">
        <v>590</v>
      </c>
      <c r="J2" s="182"/>
      <c r="K2" s="180" t="s">
        <v>598</v>
      </c>
      <c r="L2" s="180" t="s">
        <v>597</v>
      </c>
      <c r="M2" s="180" t="s">
        <v>596</v>
      </c>
      <c r="N2" s="180" t="s">
        <v>595</v>
      </c>
      <c r="O2" s="180" t="s">
        <v>594</v>
      </c>
      <c r="P2" s="180" t="s">
        <v>593</v>
      </c>
      <c r="Q2" s="180" t="s">
        <v>592</v>
      </c>
      <c r="R2" s="180" t="s">
        <v>591</v>
      </c>
      <c r="S2" s="180" t="s">
        <v>590</v>
      </c>
    </row>
    <row r="3" spans="1:19" x14ac:dyDescent="0.2">
      <c r="A3" s="273" t="s">
        <v>587</v>
      </c>
      <c r="B3" s="180" t="s">
        <v>579</v>
      </c>
      <c r="C3" s="273" t="s">
        <v>579</v>
      </c>
      <c r="D3" s="178" t="s">
        <v>589</v>
      </c>
      <c r="E3" s="180" t="s">
        <v>588</v>
      </c>
      <c r="F3" s="178" t="s">
        <v>537</v>
      </c>
      <c r="G3" s="178">
        <v>24</v>
      </c>
      <c r="H3" s="178">
        <v>12</v>
      </c>
      <c r="I3" s="177">
        <f t="shared" ref="I3:I29" si="0">H3/G3</f>
        <v>0.5</v>
      </c>
      <c r="J3" s="179"/>
      <c r="K3" s="274" t="s">
        <v>587</v>
      </c>
      <c r="L3" s="180" t="s">
        <v>506</v>
      </c>
      <c r="M3" s="274" t="s">
        <v>506</v>
      </c>
      <c r="N3" s="178" t="s">
        <v>586</v>
      </c>
      <c r="O3" s="180" t="s">
        <v>504</v>
      </c>
      <c r="P3" s="178" t="s">
        <v>503</v>
      </c>
      <c r="Q3" s="178">
        <v>24</v>
      </c>
      <c r="R3" s="178">
        <v>14</v>
      </c>
      <c r="S3" s="177">
        <f t="shared" ref="S3:S29" si="1">R3/Q3</f>
        <v>0.58333333333333337</v>
      </c>
    </row>
    <row r="4" spans="1:19" x14ac:dyDescent="0.2">
      <c r="A4" s="273"/>
      <c r="B4" s="180" t="s">
        <v>579</v>
      </c>
      <c r="C4" s="273"/>
      <c r="D4" s="178" t="s">
        <v>585</v>
      </c>
      <c r="E4" s="180" t="s">
        <v>582</v>
      </c>
      <c r="F4" s="178" t="s">
        <v>537</v>
      </c>
      <c r="G4" s="178">
        <v>6</v>
      </c>
      <c r="H4" s="178">
        <v>5</v>
      </c>
      <c r="I4" s="177">
        <f t="shared" si="0"/>
        <v>0.83333333333333337</v>
      </c>
      <c r="J4" s="179"/>
      <c r="K4" s="275"/>
      <c r="L4" s="180" t="s">
        <v>506</v>
      </c>
      <c r="M4" s="275"/>
      <c r="N4" s="178" t="s">
        <v>584</v>
      </c>
      <c r="O4" s="180" t="s">
        <v>580</v>
      </c>
      <c r="P4" s="178" t="s">
        <v>503</v>
      </c>
      <c r="Q4" s="178">
        <v>36</v>
      </c>
      <c r="R4" s="178">
        <v>23</v>
      </c>
      <c r="S4" s="177">
        <f t="shared" si="1"/>
        <v>0.63888888888888884</v>
      </c>
    </row>
    <row r="5" spans="1:19" x14ac:dyDescent="0.2">
      <c r="A5" s="273"/>
      <c r="B5" s="180" t="s">
        <v>579</v>
      </c>
      <c r="C5" s="273"/>
      <c r="D5" s="178" t="s">
        <v>583</v>
      </c>
      <c r="E5" s="180" t="s">
        <v>582</v>
      </c>
      <c r="F5" s="178" t="s">
        <v>537</v>
      </c>
      <c r="G5" s="178">
        <v>6</v>
      </c>
      <c r="H5" s="178">
        <v>5</v>
      </c>
      <c r="I5" s="177">
        <f t="shared" si="0"/>
        <v>0.83333333333333337</v>
      </c>
      <c r="J5" s="179"/>
      <c r="K5" s="275"/>
      <c r="L5" s="180" t="s">
        <v>506</v>
      </c>
      <c r="M5" s="275"/>
      <c r="N5" s="178" t="s">
        <v>581</v>
      </c>
      <c r="O5" s="180" t="s">
        <v>580</v>
      </c>
      <c r="P5" s="178" t="s">
        <v>503</v>
      </c>
      <c r="Q5" s="178">
        <v>32</v>
      </c>
      <c r="R5" s="178">
        <v>16</v>
      </c>
      <c r="S5" s="177">
        <f t="shared" si="1"/>
        <v>0.5</v>
      </c>
    </row>
    <row r="6" spans="1:19" x14ac:dyDescent="0.2">
      <c r="A6" s="273"/>
      <c r="B6" s="180" t="s">
        <v>579</v>
      </c>
      <c r="C6" s="273"/>
      <c r="D6" s="178" t="s">
        <v>578</v>
      </c>
      <c r="E6" s="180" t="s">
        <v>577</v>
      </c>
      <c r="F6" s="178" t="s">
        <v>537</v>
      </c>
      <c r="G6" s="178">
        <v>12</v>
      </c>
      <c r="H6" s="178">
        <v>9</v>
      </c>
      <c r="I6" s="177">
        <f t="shared" si="0"/>
        <v>0.75</v>
      </c>
      <c r="J6" s="179"/>
      <c r="K6" s="275"/>
      <c r="L6" s="180" t="s">
        <v>506</v>
      </c>
      <c r="M6" s="275"/>
      <c r="N6" s="178" t="s">
        <v>576</v>
      </c>
      <c r="O6" s="180" t="s">
        <v>520</v>
      </c>
      <c r="P6" s="178" t="s">
        <v>503</v>
      </c>
      <c r="Q6" s="178">
        <v>32</v>
      </c>
      <c r="R6" s="178">
        <v>15</v>
      </c>
      <c r="S6" s="177">
        <f t="shared" si="1"/>
        <v>0.46875</v>
      </c>
    </row>
    <row r="7" spans="1:19" x14ac:dyDescent="0.2">
      <c r="A7" s="273"/>
      <c r="B7" s="180" t="s">
        <v>567</v>
      </c>
      <c r="C7" s="273" t="s">
        <v>575</v>
      </c>
      <c r="D7" s="178" t="s">
        <v>574</v>
      </c>
      <c r="E7" s="180" t="s">
        <v>563</v>
      </c>
      <c r="F7" s="178" t="s">
        <v>503</v>
      </c>
      <c r="G7" s="178">
        <v>12</v>
      </c>
      <c r="H7" s="178">
        <v>7</v>
      </c>
      <c r="I7" s="177">
        <f t="shared" si="0"/>
        <v>0.58333333333333337</v>
      </c>
      <c r="J7" s="179"/>
      <c r="K7" s="275"/>
      <c r="L7" s="180" t="s">
        <v>506</v>
      </c>
      <c r="M7" s="275"/>
      <c r="N7" s="178" t="s">
        <v>573</v>
      </c>
      <c r="O7" s="180" t="s">
        <v>520</v>
      </c>
      <c r="P7" s="178" t="s">
        <v>503</v>
      </c>
      <c r="Q7" s="178">
        <v>16</v>
      </c>
      <c r="R7" s="178">
        <v>11</v>
      </c>
      <c r="S7" s="177">
        <f t="shared" si="1"/>
        <v>0.6875</v>
      </c>
    </row>
    <row r="8" spans="1:19" x14ac:dyDescent="0.2">
      <c r="A8" s="273"/>
      <c r="B8" s="180" t="s">
        <v>567</v>
      </c>
      <c r="C8" s="273"/>
      <c r="D8" s="178" t="s">
        <v>572</v>
      </c>
      <c r="E8" s="180" t="s">
        <v>563</v>
      </c>
      <c r="F8" s="178" t="s">
        <v>503</v>
      </c>
      <c r="G8" s="178">
        <v>12</v>
      </c>
      <c r="H8" s="178">
        <v>8</v>
      </c>
      <c r="I8" s="177">
        <f t="shared" si="0"/>
        <v>0.66666666666666663</v>
      </c>
      <c r="J8" s="179"/>
      <c r="K8" s="275"/>
      <c r="L8" s="180" t="s">
        <v>506</v>
      </c>
      <c r="M8" s="275"/>
      <c r="N8" s="178" t="s">
        <v>571</v>
      </c>
      <c r="O8" s="180" t="s">
        <v>563</v>
      </c>
      <c r="P8" s="178" t="s">
        <v>503</v>
      </c>
      <c r="Q8" s="178">
        <v>24</v>
      </c>
      <c r="R8" s="178">
        <v>16</v>
      </c>
      <c r="S8" s="177">
        <f t="shared" si="1"/>
        <v>0.66666666666666663</v>
      </c>
    </row>
    <row r="9" spans="1:19" x14ac:dyDescent="0.2">
      <c r="A9" s="273"/>
      <c r="B9" s="180" t="s">
        <v>567</v>
      </c>
      <c r="C9" s="273"/>
      <c r="D9" s="178" t="s">
        <v>570</v>
      </c>
      <c r="E9" s="180" t="s">
        <v>569</v>
      </c>
      <c r="F9" s="178" t="s">
        <v>537</v>
      </c>
      <c r="G9" s="178">
        <v>24</v>
      </c>
      <c r="H9" s="178">
        <v>16</v>
      </c>
      <c r="I9" s="177">
        <f t="shared" si="0"/>
        <v>0.66666666666666663</v>
      </c>
      <c r="J9" s="179"/>
      <c r="K9" s="275"/>
      <c r="L9" s="180" t="s">
        <v>506</v>
      </c>
      <c r="M9" s="275"/>
      <c r="N9" s="178" t="s">
        <v>568</v>
      </c>
      <c r="O9" s="180" t="s">
        <v>563</v>
      </c>
      <c r="P9" s="178" t="s">
        <v>503</v>
      </c>
      <c r="Q9" s="178">
        <v>32</v>
      </c>
      <c r="R9" s="178">
        <v>14</v>
      </c>
      <c r="S9" s="177">
        <f t="shared" si="1"/>
        <v>0.4375</v>
      </c>
    </row>
    <row r="10" spans="1:19" x14ac:dyDescent="0.2">
      <c r="A10" s="273"/>
      <c r="B10" s="180" t="s">
        <v>567</v>
      </c>
      <c r="C10" s="273"/>
      <c r="D10" s="178" t="s">
        <v>566</v>
      </c>
      <c r="E10" s="180" t="s">
        <v>565</v>
      </c>
      <c r="F10" s="178" t="s">
        <v>537</v>
      </c>
      <c r="G10" s="178">
        <v>12</v>
      </c>
      <c r="H10" s="178">
        <v>5</v>
      </c>
      <c r="I10" s="177">
        <f t="shared" si="0"/>
        <v>0.41666666666666669</v>
      </c>
      <c r="J10" s="179"/>
      <c r="K10" s="275"/>
      <c r="L10" s="180" t="s">
        <v>506</v>
      </c>
      <c r="M10" s="275"/>
      <c r="N10" s="178" t="s">
        <v>564</v>
      </c>
      <c r="O10" s="180" t="s">
        <v>563</v>
      </c>
      <c r="P10" s="178" t="s">
        <v>503</v>
      </c>
      <c r="Q10" s="178">
        <v>32</v>
      </c>
      <c r="R10" s="178">
        <v>20</v>
      </c>
      <c r="S10" s="177">
        <f t="shared" si="1"/>
        <v>0.625</v>
      </c>
    </row>
    <row r="11" spans="1:19" x14ac:dyDescent="0.2">
      <c r="A11" s="273"/>
      <c r="B11" s="180" t="s">
        <v>506</v>
      </c>
      <c r="C11" s="273" t="s">
        <v>506</v>
      </c>
      <c r="D11" s="178" t="s">
        <v>562</v>
      </c>
      <c r="E11" s="180" t="s">
        <v>557</v>
      </c>
      <c r="F11" s="178" t="s">
        <v>503</v>
      </c>
      <c r="G11" s="178">
        <v>12</v>
      </c>
      <c r="H11" s="178">
        <v>10</v>
      </c>
      <c r="I11" s="177">
        <f t="shared" si="0"/>
        <v>0.83333333333333337</v>
      </c>
      <c r="J11" s="179"/>
      <c r="K11" s="275"/>
      <c r="L11" s="180" t="s">
        <v>524</v>
      </c>
      <c r="M11" s="275"/>
      <c r="N11" s="178" t="s">
        <v>561</v>
      </c>
      <c r="O11" s="180" t="s">
        <v>535</v>
      </c>
      <c r="P11" s="178" t="s">
        <v>503</v>
      </c>
      <c r="Q11" s="178">
        <v>16</v>
      </c>
      <c r="R11" s="178">
        <v>11</v>
      </c>
      <c r="S11" s="177">
        <f t="shared" si="1"/>
        <v>0.6875</v>
      </c>
    </row>
    <row r="12" spans="1:19" x14ac:dyDescent="0.2">
      <c r="A12" s="273"/>
      <c r="B12" s="180" t="s">
        <v>506</v>
      </c>
      <c r="C12" s="273"/>
      <c r="D12" s="178" t="s">
        <v>560</v>
      </c>
      <c r="E12" s="180" t="s">
        <v>557</v>
      </c>
      <c r="F12" s="178" t="s">
        <v>503</v>
      </c>
      <c r="G12" s="178">
        <v>12</v>
      </c>
      <c r="H12" s="178">
        <v>8</v>
      </c>
      <c r="I12" s="177">
        <f t="shared" si="0"/>
        <v>0.66666666666666663</v>
      </c>
      <c r="J12" s="179"/>
      <c r="K12" s="275"/>
      <c r="L12" s="180" t="s">
        <v>524</v>
      </c>
      <c r="M12" s="275"/>
      <c r="N12" s="178" t="s">
        <v>559</v>
      </c>
      <c r="O12" s="180" t="s">
        <v>535</v>
      </c>
      <c r="P12" s="178" t="s">
        <v>503</v>
      </c>
      <c r="Q12" s="178">
        <v>16</v>
      </c>
      <c r="R12" s="178">
        <v>10</v>
      </c>
      <c r="S12" s="177">
        <f t="shared" si="1"/>
        <v>0.625</v>
      </c>
    </row>
    <row r="13" spans="1:19" x14ac:dyDescent="0.2">
      <c r="A13" s="273"/>
      <c r="B13" s="180" t="s">
        <v>506</v>
      </c>
      <c r="C13" s="273"/>
      <c r="D13" s="178" t="s">
        <v>558</v>
      </c>
      <c r="E13" s="180" t="s">
        <v>557</v>
      </c>
      <c r="F13" s="178" t="s">
        <v>503</v>
      </c>
      <c r="G13" s="178">
        <v>12</v>
      </c>
      <c r="H13" s="178">
        <v>9</v>
      </c>
      <c r="I13" s="177">
        <f t="shared" si="0"/>
        <v>0.75</v>
      </c>
      <c r="J13" s="179"/>
      <c r="K13" s="275"/>
      <c r="L13" s="180" t="s">
        <v>524</v>
      </c>
      <c r="M13" s="275"/>
      <c r="N13" s="178" t="s">
        <v>556</v>
      </c>
      <c r="O13" s="180" t="s">
        <v>545</v>
      </c>
      <c r="P13" s="178" t="s">
        <v>503</v>
      </c>
      <c r="Q13" s="178">
        <v>16</v>
      </c>
      <c r="R13" s="178">
        <v>11</v>
      </c>
      <c r="S13" s="177">
        <f t="shared" si="1"/>
        <v>0.6875</v>
      </c>
    </row>
    <row r="14" spans="1:19" x14ac:dyDescent="0.2">
      <c r="A14" s="273"/>
      <c r="B14" s="180" t="s">
        <v>506</v>
      </c>
      <c r="C14" s="273"/>
      <c r="D14" s="178" t="s">
        <v>555</v>
      </c>
      <c r="E14" s="180" t="s">
        <v>550</v>
      </c>
      <c r="F14" s="178" t="s">
        <v>503</v>
      </c>
      <c r="G14" s="178">
        <v>12</v>
      </c>
      <c r="H14" s="178">
        <v>8</v>
      </c>
      <c r="I14" s="177">
        <f t="shared" si="0"/>
        <v>0.66666666666666663</v>
      </c>
      <c r="J14" s="179"/>
      <c r="K14" s="275"/>
      <c r="L14" s="180" t="s">
        <v>524</v>
      </c>
      <c r="M14" s="275"/>
      <c r="N14" s="178" t="s">
        <v>554</v>
      </c>
      <c r="O14" s="180" t="s">
        <v>522</v>
      </c>
      <c r="P14" s="178" t="s">
        <v>503</v>
      </c>
      <c r="Q14" s="178">
        <v>16</v>
      </c>
      <c r="R14" s="178">
        <v>13</v>
      </c>
      <c r="S14" s="177">
        <f t="shared" si="1"/>
        <v>0.8125</v>
      </c>
    </row>
    <row r="15" spans="1:19" x14ac:dyDescent="0.2">
      <c r="A15" s="273"/>
      <c r="B15" s="180" t="s">
        <v>506</v>
      </c>
      <c r="C15" s="273"/>
      <c r="D15" s="178" t="s">
        <v>553</v>
      </c>
      <c r="E15" s="180" t="s">
        <v>550</v>
      </c>
      <c r="F15" s="178" t="s">
        <v>503</v>
      </c>
      <c r="G15" s="178">
        <v>12</v>
      </c>
      <c r="H15" s="178">
        <v>7</v>
      </c>
      <c r="I15" s="177">
        <f t="shared" si="0"/>
        <v>0.58333333333333337</v>
      </c>
      <c r="J15" s="179"/>
      <c r="K15" s="275"/>
      <c r="L15" s="180" t="s">
        <v>524</v>
      </c>
      <c r="M15" s="275"/>
      <c r="N15" s="178" t="s">
        <v>552</v>
      </c>
      <c r="O15" s="180" t="s">
        <v>522</v>
      </c>
      <c r="P15" s="178" t="s">
        <v>503</v>
      </c>
      <c r="Q15" s="178">
        <v>24</v>
      </c>
      <c r="R15" s="178">
        <v>15</v>
      </c>
      <c r="S15" s="177">
        <f t="shared" si="1"/>
        <v>0.625</v>
      </c>
    </row>
    <row r="16" spans="1:19" x14ac:dyDescent="0.2">
      <c r="A16" s="273"/>
      <c r="B16" s="180" t="s">
        <v>506</v>
      </c>
      <c r="C16" s="273"/>
      <c r="D16" s="178" t="s">
        <v>551</v>
      </c>
      <c r="E16" s="180" t="s">
        <v>550</v>
      </c>
      <c r="F16" s="178" t="s">
        <v>503</v>
      </c>
      <c r="G16" s="178">
        <v>12</v>
      </c>
      <c r="H16" s="178">
        <v>10</v>
      </c>
      <c r="I16" s="177">
        <f t="shared" si="0"/>
        <v>0.83333333333333337</v>
      </c>
      <c r="J16" s="179"/>
      <c r="K16" s="275"/>
      <c r="L16" s="180" t="s">
        <v>524</v>
      </c>
      <c r="M16" s="275"/>
      <c r="N16" s="178" t="s">
        <v>549</v>
      </c>
      <c r="O16" s="180" t="s">
        <v>545</v>
      </c>
      <c r="P16" s="178" t="s">
        <v>503</v>
      </c>
      <c r="Q16" s="178">
        <v>32</v>
      </c>
      <c r="R16" s="178">
        <v>17</v>
      </c>
      <c r="S16" s="177">
        <f t="shared" si="1"/>
        <v>0.53125</v>
      </c>
    </row>
    <row r="17" spans="1:19" x14ac:dyDescent="0.2">
      <c r="A17" s="273"/>
      <c r="B17" s="180" t="s">
        <v>506</v>
      </c>
      <c r="C17" s="273"/>
      <c r="D17" s="178" t="s">
        <v>548</v>
      </c>
      <c r="E17" s="180" t="s">
        <v>547</v>
      </c>
      <c r="F17" s="178" t="s">
        <v>537</v>
      </c>
      <c r="G17" s="178">
        <v>24</v>
      </c>
      <c r="H17" s="178">
        <v>18</v>
      </c>
      <c r="I17" s="177">
        <f t="shared" si="0"/>
        <v>0.75</v>
      </c>
      <c r="J17" s="179"/>
      <c r="K17" s="275"/>
      <c r="L17" s="180" t="s">
        <v>524</v>
      </c>
      <c r="M17" s="275"/>
      <c r="N17" s="178" t="s">
        <v>546</v>
      </c>
      <c r="O17" s="180" t="s">
        <v>545</v>
      </c>
      <c r="P17" s="178" t="s">
        <v>503</v>
      </c>
      <c r="Q17" s="178">
        <v>32</v>
      </c>
      <c r="R17" s="178">
        <v>22</v>
      </c>
      <c r="S17" s="177">
        <f t="shared" si="1"/>
        <v>0.6875</v>
      </c>
    </row>
    <row r="18" spans="1:19" x14ac:dyDescent="0.2">
      <c r="A18" s="273"/>
      <c r="B18" s="180" t="s">
        <v>506</v>
      </c>
      <c r="C18" s="273"/>
      <c r="D18" s="178" t="s">
        <v>544</v>
      </c>
      <c r="E18" s="180" t="s">
        <v>543</v>
      </c>
      <c r="F18" s="178" t="s">
        <v>537</v>
      </c>
      <c r="G18" s="178">
        <v>24</v>
      </c>
      <c r="H18" s="178">
        <v>23</v>
      </c>
      <c r="I18" s="177">
        <f t="shared" si="0"/>
        <v>0.95833333333333337</v>
      </c>
      <c r="J18" s="179"/>
      <c r="K18" s="275"/>
      <c r="L18" s="180" t="s">
        <v>524</v>
      </c>
      <c r="M18" s="275"/>
      <c r="N18" s="178" t="s">
        <v>542</v>
      </c>
      <c r="O18" s="180" t="s">
        <v>535</v>
      </c>
      <c r="P18" s="178" t="s">
        <v>503</v>
      </c>
      <c r="Q18" s="178">
        <v>24</v>
      </c>
      <c r="R18" s="178">
        <v>11</v>
      </c>
      <c r="S18" s="177">
        <f t="shared" si="1"/>
        <v>0.45833333333333331</v>
      </c>
    </row>
    <row r="19" spans="1:19" x14ac:dyDescent="0.2">
      <c r="A19" s="273"/>
      <c r="B19" s="180" t="s">
        <v>506</v>
      </c>
      <c r="C19" s="273"/>
      <c r="D19" s="178" t="s">
        <v>541</v>
      </c>
      <c r="E19" s="180" t="s">
        <v>538</v>
      </c>
      <c r="F19" s="178" t="s">
        <v>537</v>
      </c>
      <c r="G19" s="178">
        <v>12</v>
      </c>
      <c r="H19" s="178">
        <v>9</v>
      </c>
      <c r="I19" s="177">
        <f t="shared" si="0"/>
        <v>0.75</v>
      </c>
      <c r="J19" s="179"/>
      <c r="K19" s="275"/>
      <c r="L19" s="180" t="s">
        <v>524</v>
      </c>
      <c r="M19" s="275"/>
      <c r="N19" s="178" t="s">
        <v>540</v>
      </c>
      <c r="O19" s="180" t="s">
        <v>535</v>
      </c>
      <c r="P19" s="178" t="s">
        <v>503</v>
      </c>
      <c r="Q19" s="178">
        <v>24</v>
      </c>
      <c r="R19" s="178">
        <v>12</v>
      </c>
      <c r="S19" s="177">
        <f t="shared" si="1"/>
        <v>0.5</v>
      </c>
    </row>
    <row r="20" spans="1:19" x14ac:dyDescent="0.2">
      <c r="A20" s="273"/>
      <c r="B20" s="180" t="s">
        <v>506</v>
      </c>
      <c r="C20" s="273"/>
      <c r="D20" s="178" t="s">
        <v>539</v>
      </c>
      <c r="E20" s="180" t="s">
        <v>538</v>
      </c>
      <c r="F20" s="178" t="s">
        <v>537</v>
      </c>
      <c r="G20" s="178">
        <v>12</v>
      </c>
      <c r="H20" s="178">
        <v>8</v>
      </c>
      <c r="I20" s="177">
        <f t="shared" si="0"/>
        <v>0.66666666666666663</v>
      </c>
      <c r="J20" s="179"/>
      <c r="K20" s="275"/>
      <c r="L20" s="180" t="s">
        <v>524</v>
      </c>
      <c r="M20" s="275"/>
      <c r="N20" s="178" t="s">
        <v>536</v>
      </c>
      <c r="O20" s="180" t="s">
        <v>535</v>
      </c>
      <c r="P20" s="178" t="s">
        <v>503</v>
      </c>
      <c r="Q20" s="178">
        <v>24</v>
      </c>
      <c r="R20" s="178">
        <v>16</v>
      </c>
      <c r="S20" s="177">
        <f t="shared" si="1"/>
        <v>0.66666666666666663</v>
      </c>
    </row>
    <row r="21" spans="1:19" x14ac:dyDescent="0.2">
      <c r="A21" s="273"/>
      <c r="B21" s="180" t="s">
        <v>506</v>
      </c>
      <c r="C21" s="273"/>
      <c r="D21" s="178" t="s">
        <v>534</v>
      </c>
      <c r="E21" s="180" t="s">
        <v>504</v>
      </c>
      <c r="F21" s="178" t="s">
        <v>503</v>
      </c>
      <c r="G21" s="178">
        <v>8</v>
      </c>
      <c r="H21" s="178">
        <v>5</v>
      </c>
      <c r="I21" s="177">
        <f t="shared" si="0"/>
        <v>0.625</v>
      </c>
      <c r="J21" s="179"/>
      <c r="K21" s="275"/>
      <c r="L21" s="180" t="s">
        <v>524</v>
      </c>
      <c r="M21" s="275"/>
      <c r="N21" s="178" t="s">
        <v>533</v>
      </c>
      <c r="O21" s="180" t="s">
        <v>526</v>
      </c>
      <c r="P21" s="178" t="s">
        <v>503</v>
      </c>
      <c r="Q21" s="178">
        <v>16</v>
      </c>
      <c r="R21" s="178">
        <v>9</v>
      </c>
      <c r="S21" s="177">
        <f t="shared" si="1"/>
        <v>0.5625</v>
      </c>
    </row>
    <row r="22" spans="1:19" x14ac:dyDescent="0.2">
      <c r="A22" s="273"/>
      <c r="B22" s="180" t="s">
        <v>506</v>
      </c>
      <c r="C22" s="273"/>
      <c r="D22" s="178" t="s">
        <v>532</v>
      </c>
      <c r="E22" s="180" t="s">
        <v>504</v>
      </c>
      <c r="F22" s="178" t="s">
        <v>503</v>
      </c>
      <c r="G22" s="178">
        <v>16</v>
      </c>
      <c r="H22" s="178">
        <v>12</v>
      </c>
      <c r="I22" s="177">
        <f t="shared" si="0"/>
        <v>0.75</v>
      </c>
      <c r="J22" s="179"/>
      <c r="K22" s="275"/>
      <c r="L22" s="180" t="s">
        <v>524</v>
      </c>
      <c r="M22" s="275"/>
      <c r="N22" s="178" t="s">
        <v>531</v>
      </c>
      <c r="O22" s="180" t="s">
        <v>526</v>
      </c>
      <c r="P22" s="178" t="s">
        <v>503</v>
      </c>
      <c r="Q22" s="178">
        <v>16</v>
      </c>
      <c r="R22" s="178">
        <v>10</v>
      </c>
      <c r="S22" s="177">
        <f t="shared" si="1"/>
        <v>0.625</v>
      </c>
    </row>
    <row r="23" spans="1:19" x14ac:dyDescent="0.2">
      <c r="A23" s="273"/>
      <c r="B23" s="180" t="s">
        <v>506</v>
      </c>
      <c r="C23" s="273"/>
      <c r="D23" s="178" t="s">
        <v>530</v>
      </c>
      <c r="E23" s="180" t="s">
        <v>520</v>
      </c>
      <c r="F23" s="178" t="s">
        <v>503</v>
      </c>
      <c r="G23" s="178">
        <v>12</v>
      </c>
      <c r="H23" s="178">
        <v>7</v>
      </c>
      <c r="I23" s="177">
        <f t="shared" si="0"/>
        <v>0.58333333333333337</v>
      </c>
      <c r="J23" s="179"/>
      <c r="K23" s="275"/>
      <c r="L23" s="180" t="s">
        <v>524</v>
      </c>
      <c r="M23" s="275"/>
      <c r="N23" s="178" t="s">
        <v>529</v>
      </c>
      <c r="O23" s="180" t="s">
        <v>526</v>
      </c>
      <c r="P23" s="178" t="s">
        <v>503</v>
      </c>
      <c r="Q23" s="178">
        <v>24</v>
      </c>
      <c r="R23" s="178">
        <v>19</v>
      </c>
      <c r="S23" s="177">
        <f t="shared" si="1"/>
        <v>0.79166666666666663</v>
      </c>
    </row>
    <row r="24" spans="1:19" x14ac:dyDescent="0.2">
      <c r="A24" s="273"/>
      <c r="B24" s="180" t="s">
        <v>506</v>
      </c>
      <c r="C24" s="273"/>
      <c r="D24" s="178" t="s">
        <v>528</v>
      </c>
      <c r="E24" s="180" t="s">
        <v>520</v>
      </c>
      <c r="F24" s="178" t="s">
        <v>503</v>
      </c>
      <c r="G24" s="178">
        <v>12</v>
      </c>
      <c r="H24" s="178">
        <v>5</v>
      </c>
      <c r="I24" s="177">
        <f t="shared" si="0"/>
        <v>0.41666666666666669</v>
      </c>
      <c r="J24" s="179"/>
      <c r="K24" s="275"/>
      <c r="L24" s="180" t="s">
        <v>524</v>
      </c>
      <c r="M24" s="275"/>
      <c r="N24" s="178" t="s">
        <v>527</v>
      </c>
      <c r="O24" s="180" t="s">
        <v>526</v>
      </c>
      <c r="P24" s="178" t="s">
        <v>503</v>
      </c>
      <c r="Q24" s="178">
        <v>24</v>
      </c>
      <c r="R24" s="178">
        <v>13</v>
      </c>
      <c r="S24" s="177">
        <f t="shared" si="1"/>
        <v>0.54166666666666663</v>
      </c>
    </row>
    <row r="25" spans="1:19" x14ac:dyDescent="0.2">
      <c r="A25" s="273"/>
      <c r="B25" s="180" t="s">
        <v>506</v>
      </c>
      <c r="C25" s="273"/>
      <c r="D25" s="178" t="s">
        <v>525</v>
      </c>
      <c r="E25" s="180" t="s">
        <v>520</v>
      </c>
      <c r="F25" s="178" t="s">
        <v>503</v>
      </c>
      <c r="G25" s="178">
        <v>12</v>
      </c>
      <c r="H25" s="178">
        <v>8</v>
      </c>
      <c r="I25" s="177">
        <f t="shared" si="0"/>
        <v>0.66666666666666663</v>
      </c>
      <c r="J25" s="179"/>
      <c r="K25" s="275"/>
      <c r="L25" s="180" t="s">
        <v>524</v>
      </c>
      <c r="M25" s="276"/>
      <c r="N25" s="178" t="s">
        <v>523</v>
      </c>
      <c r="O25" s="180" t="s">
        <v>522</v>
      </c>
      <c r="P25" s="178" t="s">
        <v>503</v>
      </c>
      <c r="Q25" s="178">
        <v>32</v>
      </c>
      <c r="R25" s="178">
        <v>20</v>
      </c>
      <c r="S25" s="177">
        <f t="shared" si="1"/>
        <v>0.625</v>
      </c>
    </row>
    <row r="26" spans="1:19" x14ac:dyDescent="0.2">
      <c r="A26" s="273"/>
      <c r="B26" s="180" t="s">
        <v>506</v>
      </c>
      <c r="C26" s="273"/>
      <c r="D26" s="178" t="s">
        <v>521</v>
      </c>
      <c r="E26" s="180" t="s">
        <v>520</v>
      </c>
      <c r="F26" s="178" t="s">
        <v>503</v>
      </c>
      <c r="G26" s="178">
        <v>12</v>
      </c>
      <c r="H26" s="178">
        <v>5</v>
      </c>
      <c r="I26" s="177">
        <f t="shared" si="0"/>
        <v>0.41666666666666669</v>
      </c>
      <c r="J26" s="179"/>
      <c r="K26" s="275"/>
      <c r="L26" s="180" t="s">
        <v>519</v>
      </c>
      <c r="M26" s="274" t="s">
        <v>518</v>
      </c>
      <c r="N26" s="178" t="s">
        <v>517</v>
      </c>
      <c r="O26" s="180" t="s">
        <v>516</v>
      </c>
      <c r="P26" s="178" t="s">
        <v>515</v>
      </c>
      <c r="Q26" s="178">
        <v>36</v>
      </c>
      <c r="R26" s="178">
        <v>33</v>
      </c>
      <c r="S26" s="177">
        <f t="shared" si="1"/>
        <v>0.91666666666666663</v>
      </c>
    </row>
    <row r="27" spans="1:19" x14ac:dyDescent="0.2">
      <c r="A27" s="273"/>
      <c r="B27" s="180" t="s">
        <v>506</v>
      </c>
      <c r="C27" s="273"/>
      <c r="D27" s="178" t="s">
        <v>514</v>
      </c>
      <c r="E27" s="180" t="s">
        <v>504</v>
      </c>
      <c r="F27" s="178" t="s">
        <v>503</v>
      </c>
      <c r="G27" s="178">
        <v>12</v>
      </c>
      <c r="H27" s="178">
        <v>10</v>
      </c>
      <c r="I27" s="177">
        <f t="shared" si="0"/>
        <v>0.83333333333333337</v>
      </c>
      <c r="J27" s="179"/>
      <c r="K27" s="275"/>
      <c r="L27" s="180" t="s">
        <v>510</v>
      </c>
      <c r="M27" s="275"/>
      <c r="N27" s="178" t="s">
        <v>513</v>
      </c>
      <c r="O27" s="180" t="s">
        <v>512</v>
      </c>
      <c r="P27" s="178" t="s">
        <v>507</v>
      </c>
      <c r="Q27" s="178">
        <v>36</v>
      </c>
      <c r="R27" s="178">
        <v>33</v>
      </c>
      <c r="S27" s="177">
        <f t="shared" si="1"/>
        <v>0.91666666666666663</v>
      </c>
    </row>
    <row r="28" spans="1:19" x14ac:dyDescent="0.2">
      <c r="A28" s="273"/>
      <c r="B28" s="180" t="s">
        <v>506</v>
      </c>
      <c r="C28" s="273"/>
      <c r="D28" s="178" t="s">
        <v>511</v>
      </c>
      <c r="E28" s="180" t="s">
        <v>504</v>
      </c>
      <c r="F28" s="178" t="s">
        <v>503</v>
      </c>
      <c r="G28" s="178">
        <v>12</v>
      </c>
      <c r="H28" s="178">
        <v>9</v>
      </c>
      <c r="I28" s="177">
        <f t="shared" si="0"/>
        <v>0.75</v>
      </c>
      <c r="J28" s="179"/>
      <c r="K28" s="276"/>
      <c r="L28" s="180" t="s">
        <v>510</v>
      </c>
      <c r="M28" s="276"/>
      <c r="N28" s="178" t="s">
        <v>509</v>
      </c>
      <c r="O28" s="180" t="s">
        <v>508</v>
      </c>
      <c r="P28" s="178" t="s">
        <v>507</v>
      </c>
      <c r="Q28" s="178">
        <v>36</v>
      </c>
      <c r="R28" s="178">
        <v>30</v>
      </c>
      <c r="S28" s="177">
        <f t="shared" si="1"/>
        <v>0.83333333333333337</v>
      </c>
    </row>
    <row r="29" spans="1:19" x14ac:dyDescent="0.2">
      <c r="A29" s="273"/>
      <c r="B29" s="180" t="s">
        <v>506</v>
      </c>
      <c r="C29" s="273"/>
      <c r="D29" s="178" t="s">
        <v>505</v>
      </c>
      <c r="E29" s="180" t="s">
        <v>504</v>
      </c>
      <c r="F29" s="178" t="s">
        <v>503</v>
      </c>
      <c r="G29" s="178">
        <v>24</v>
      </c>
      <c r="H29" s="178">
        <v>9</v>
      </c>
      <c r="I29" s="177">
        <f t="shared" si="0"/>
        <v>0.375</v>
      </c>
      <c r="J29" s="179"/>
      <c r="K29" s="273" t="s">
        <v>502</v>
      </c>
      <c r="L29" s="273"/>
      <c r="M29" s="273"/>
      <c r="N29" s="273"/>
      <c r="O29" s="273"/>
      <c r="P29" s="273"/>
      <c r="Q29" s="178">
        <f>SUM(Q3:Q28,G3:G29)</f>
        <v>1044</v>
      </c>
      <c r="R29" s="178">
        <f>SUM(R3:R28,H3:H29)</f>
        <v>681</v>
      </c>
      <c r="S29" s="177">
        <f t="shared" si="1"/>
        <v>0.6522988505747126</v>
      </c>
    </row>
    <row r="30" spans="1:19" x14ac:dyDescent="0.2">
      <c r="Q30" s="272" t="s">
        <v>501</v>
      </c>
      <c r="R30" s="272"/>
      <c r="S30" s="272"/>
    </row>
    <row r="32" spans="1:19" x14ac:dyDescent="0.2">
      <c r="B32" s="176"/>
    </row>
  </sheetData>
  <mergeCells count="9">
    <mergeCell ref="Q30:S30"/>
    <mergeCell ref="A3:A29"/>
    <mergeCell ref="C3:C6"/>
    <mergeCell ref="K3:K28"/>
    <mergeCell ref="M3:M25"/>
    <mergeCell ref="C7:C10"/>
    <mergeCell ref="M26:M28"/>
    <mergeCell ref="K29:P29"/>
    <mergeCell ref="C11:C29"/>
  </mergeCells>
  <phoneticPr fontId="17"/>
  <pageMargins left="0.7" right="0.7" top="0.75" bottom="0.75" header="0.3" footer="0.3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 fitToPage="1"/>
  </sheetPr>
  <dimension ref="A1:I27"/>
  <sheetViews>
    <sheetView showGridLines="0" view="pageBreakPreview" zoomScaleSheetLayoutView="100" workbookViewId="0"/>
  </sheetViews>
  <sheetFormatPr defaultColWidth="9" defaultRowHeight="10.8" x14ac:dyDescent="0.2"/>
  <cols>
    <col min="1" max="1" width="15" style="35" customWidth="1"/>
    <col min="2" max="2" width="6.109375" style="35" customWidth="1"/>
    <col min="3" max="3" width="22.44140625" style="36" customWidth="1"/>
    <col min="4" max="4" width="15.109375" style="35" customWidth="1"/>
    <col min="5" max="5" width="12.44140625" style="36" customWidth="1"/>
    <col min="6" max="6" width="34.6640625" style="35" bestFit="1" customWidth="1"/>
    <col min="7" max="7" width="8.44140625" style="37" bestFit="1" customWidth="1"/>
    <col min="8" max="8" width="8.44140625" style="35" bestFit="1" customWidth="1"/>
    <col min="9" max="9" width="7.44140625" style="35" customWidth="1"/>
    <col min="10" max="31" width="13.109375" style="35" customWidth="1"/>
    <col min="32" max="16384" width="9" style="35"/>
  </cols>
  <sheetData>
    <row r="1" spans="1:9" ht="18.75" customHeight="1" x14ac:dyDescent="0.2">
      <c r="A1" s="4" t="s">
        <v>209</v>
      </c>
    </row>
    <row r="2" spans="1:9" ht="15" customHeight="1" x14ac:dyDescent="0.2">
      <c r="I2" s="84" t="s">
        <v>449</v>
      </c>
    </row>
    <row r="3" spans="1:9" s="40" customFormat="1" ht="15" customHeight="1" x14ac:dyDescent="0.2">
      <c r="A3" s="104" t="s">
        <v>244</v>
      </c>
      <c r="B3" s="106" t="s">
        <v>371</v>
      </c>
      <c r="C3" s="106" t="s">
        <v>369</v>
      </c>
      <c r="D3" s="106" t="s">
        <v>367</v>
      </c>
      <c r="E3" s="106" t="s">
        <v>302</v>
      </c>
      <c r="F3" s="106" t="s">
        <v>210</v>
      </c>
      <c r="G3" s="106" t="s">
        <v>362</v>
      </c>
      <c r="H3" s="106" t="s">
        <v>361</v>
      </c>
      <c r="I3" s="129" t="s">
        <v>359</v>
      </c>
    </row>
    <row r="4" spans="1:9" ht="15" customHeight="1" x14ac:dyDescent="0.2">
      <c r="A4" s="105" t="s">
        <v>377</v>
      </c>
      <c r="B4" s="108" t="s">
        <v>316</v>
      </c>
      <c r="C4" s="112" t="s">
        <v>16</v>
      </c>
      <c r="D4" s="108" t="s">
        <v>379</v>
      </c>
      <c r="E4" s="108" t="s">
        <v>378</v>
      </c>
      <c r="F4" s="112" t="s">
        <v>338</v>
      </c>
      <c r="G4" s="123">
        <v>18</v>
      </c>
      <c r="H4" s="123">
        <v>10</v>
      </c>
      <c r="I4" s="130">
        <f>ROUND(H4/G4,3)</f>
        <v>0.55600000000000005</v>
      </c>
    </row>
    <row r="5" spans="1:9" ht="15" customHeight="1" x14ac:dyDescent="0.2">
      <c r="A5" s="105" t="s">
        <v>377</v>
      </c>
      <c r="B5" s="108" t="s">
        <v>316</v>
      </c>
      <c r="C5" s="112" t="s">
        <v>376</v>
      </c>
      <c r="D5" s="108" t="s">
        <v>375</v>
      </c>
      <c r="E5" s="108" t="s">
        <v>374</v>
      </c>
      <c r="F5" s="112" t="s">
        <v>338</v>
      </c>
      <c r="G5" s="123">
        <v>22</v>
      </c>
      <c r="H5" s="123">
        <v>16</v>
      </c>
      <c r="I5" s="130">
        <f>ROUND(H5/G5,3)</f>
        <v>0.72699999999999998</v>
      </c>
    </row>
    <row r="6" spans="1:9" ht="15" customHeight="1" x14ac:dyDescent="0.2">
      <c r="A6" s="256" t="s">
        <v>95</v>
      </c>
      <c r="B6" s="257"/>
      <c r="C6" s="257"/>
      <c r="D6" s="257"/>
      <c r="E6" s="257"/>
      <c r="F6" s="258"/>
      <c r="G6" s="127">
        <f>SUM(G4:G5)</f>
        <v>40</v>
      </c>
      <c r="H6" s="127">
        <f>SUM(H4:H5)</f>
        <v>26</v>
      </c>
      <c r="I6" s="130">
        <f>ROUND(H6/G6,3)</f>
        <v>0.65</v>
      </c>
    </row>
    <row r="7" spans="1:9" ht="15" customHeight="1" x14ac:dyDescent="0.2">
      <c r="A7" s="35" t="s">
        <v>373</v>
      </c>
      <c r="B7" s="40"/>
      <c r="F7" s="120"/>
      <c r="G7" s="84"/>
      <c r="H7" s="84"/>
      <c r="I7" s="131" t="s">
        <v>281</v>
      </c>
    </row>
    <row r="8" spans="1:9" ht="15" customHeight="1" x14ac:dyDescent="0.2">
      <c r="A8" s="216"/>
      <c r="B8" s="216"/>
      <c r="C8" s="216"/>
      <c r="D8" s="216"/>
      <c r="E8" s="216"/>
      <c r="F8" s="216"/>
      <c r="G8" s="216"/>
      <c r="H8" s="216"/>
      <c r="I8" s="216"/>
    </row>
    <row r="9" spans="1:9" ht="15" customHeight="1" x14ac:dyDescent="0.2"/>
    <row r="10" spans="1:9" ht="15" customHeight="1" x14ac:dyDescent="0.2"/>
    <row r="11" spans="1:9" ht="15" customHeight="1" x14ac:dyDescent="0.2"/>
    <row r="12" spans="1:9" ht="15" customHeight="1" x14ac:dyDescent="0.2"/>
    <row r="13" spans="1:9" ht="15" customHeight="1" x14ac:dyDescent="0.2"/>
    <row r="14" spans="1:9" ht="15" customHeight="1" x14ac:dyDescent="0.2"/>
    <row r="15" spans="1:9" ht="15" customHeight="1" x14ac:dyDescent="0.2"/>
    <row r="16" spans="1: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</sheetData>
  <customSheetViews>
    <customSheetView guid="{A893DE78-4755-43D8-AE63-0857F2433634}" showGridLines="0" fitToPage="1" printArea="1" view="pageBreakPreview">
      <pageMargins left="0.7" right="0.7" top="0.75" bottom="0.75" header="0.3" footer="0.3"/>
      <pageSetup paperSize="9" scale="99" orientation="landscape" horizontalDpi="200" verticalDpi="200" r:id="rId1"/>
      <headerFooter alignWithMargins="0"/>
    </customSheetView>
    <customSheetView guid="{CD2E0E14-BA42-4834-B56F-F1781D396EE5}" showGridLines="0" fitToPage="1" printArea="1" view="pageBreakPreview"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A5E528E1-A25F-7947-9CCF-7BDB780F2FA8}" showPageBreaks="1" showGridLines="0" printArea="1">
      <selection activeCell="J7" sqref="J7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3"/>
      <headerFooter alignWithMargins="0"/>
    </customSheetView>
    <customSheetView guid="{D8021DA7-8CA4-BE47-9BB6-6FECF89F7CBC}" showGridLines="0" printArea="1">
      <selection activeCell="F36" sqref="F36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4"/>
      <headerFooter alignWithMargins="0"/>
    </customSheetView>
    <customSheetView guid="{8D48D77B-D6F5-614E-8310-5F4D5211C9E9}" showPageBreaks="1" showGridLines="0" printArea="1" view="pageBreakPreview">
      <selection activeCell="A8" sqref="A8:I8"/>
      <pageMargins left="0.78740157480314965" right="0.78740157480314965" top="0.59055118110236227" bottom="0.59055118110236227" header="0.51181102362204722" footer="0.51181102362204722"/>
      <pageSetup paperSize="9" scale="98" orientation="landscape" horizontalDpi="200" verticalDpi="200" r:id="rId5"/>
      <headerFooter alignWithMargins="0"/>
    </customSheetView>
    <customSheetView guid="{1709C155-864E-DE46-A33E-16AAF6EAB835}" showPageBreaks="1" showGridLines="0" printArea="1" view="pageBreakPreview">
      <selection activeCell="F15" sqref="F15"/>
      <pageMargins left="0.78740157480314965" right="0.78740157480314965" top="0.59055118110236227" bottom="0.59055118110236227" header="0.51181102362204722" footer="0.51181102362204722"/>
      <pageSetup paperSize="9" scale="98" orientation="landscape" horizontalDpi="200" verticalDpi="200" r:id="rId6"/>
      <headerFooter alignWithMargins="0"/>
    </customSheetView>
    <customSheetView guid="{546B3832-C765-4230-8030-D2C4ACB16472}" showGridLines="0" fitToPage="1" printArea="1" view="pageBreakPreview">
      <pageMargins left="0.7" right="0.7" top="0.75" bottom="0.75" header="0.3" footer="0.3"/>
      <pageSetup paperSize="9" scale="99" orientation="landscape" horizontalDpi="200" verticalDpi="200" r:id="rId7"/>
      <headerFooter alignWithMargins="0"/>
    </customSheetView>
    <customSheetView guid="{1A61336A-0210-46C6-9B98-93E727A8311D}" showGridLines="0" fitToPage="1" printArea="1" view="pageBreakPreview">
      <pageMargins left="0.7" right="0.7" top="0.75" bottom="0.75" header="0.3" footer="0.3"/>
      <pageSetup paperSize="9" scale="99" orientation="landscape" horizontalDpi="200" verticalDpi="200" r:id="rId8"/>
      <headerFooter alignWithMargins="0"/>
    </customSheetView>
    <customSheetView guid="{94240C8A-21C1-B64E-8CA6-DB6AF82A80F3}" showGridLines="0" fitToPage="1" printArea="1" view="pageBreakPreview">
      <pageMargins left="0.7" right="0.7" top="0.75" bottom="0.75" header="0.3" footer="0.3"/>
      <pageSetup paperSize="9" orientation="landscape" horizontalDpi="200" verticalDpi="200" r:id="rId9"/>
      <headerFooter alignWithMargins="0"/>
    </customSheetView>
    <customSheetView guid="{7453EF24-8F2E-E549-8E2A-280909D44BAA}" showGridLines="0" fitToPage="1" printArea="1" view="pageBreakPreview">
      <pageMargins left="0.7" right="0.7" top="0.75" bottom="0.75" header="0.3" footer="0.3"/>
      <pageSetup paperSize="9" orientation="landscape" horizontalDpi="200" verticalDpi="200" r:id="rId10"/>
      <headerFooter alignWithMargins="0"/>
    </customSheetView>
    <customSheetView guid="{97D062DC-62D3-9C47-BEBB-BC8BA402C5E8}" showGridLines="0" fitToPage="1" printArea="1" view="pageBreakPreview">
      <selection activeCell="I2" sqref="I2"/>
      <pageMargins left="0.7" right="0.7" top="0.75" bottom="0.75" header="0.3" footer="0.3"/>
      <pageSetup paperSize="9" orientation="landscape" horizontalDpi="200" verticalDpi="200" r:id="rId11"/>
      <headerFooter alignWithMargins="0"/>
    </customSheetView>
    <customSheetView guid="{14BF2363-5B7D-4539-BE06-FBECBC8CD0B3}" showGridLines="0" fitToPage="1" printArea="1" view="pageBreakPreview">
      <selection activeCell="I2" sqref="I2"/>
      <pageMargins left="0.7" right="0.7" top="0.75" bottom="0.75" header="0.3" footer="0.3"/>
      <pageSetup paperSize="9" scale="99" orientation="landscape" horizontalDpi="200" verticalDpi="200" r:id="rId12"/>
      <headerFooter alignWithMargins="0"/>
    </customSheetView>
  </customSheetViews>
  <mergeCells count="2">
    <mergeCell ref="A6:F6"/>
    <mergeCell ref="A8:I8"/>
  </mergeCells>
  <phoneticPr fontId="3"/>
  <pageMargins left="0.7" right="0.7" top="0.75" bottom="0.75" header="0.3" footer="0.3"/>
  <pageSetup paperSize="9" scale="99" orientation="landscape" horizontalDpi="200" verticalDpi="200" r:id="rId1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46 道路・橋梁の延長と舗装状況</vt:lpstr>
      <vt:lpstr>47 市道の改良状況</vt:lpstr>
      <vt:lpstr>48 橋梁の類別現況</vt:lpstr>
      <vt:lpstr>49 都市計画道路状況</vt:lpstr>
      <vt:lpstr>50 地域別面積</vt:lpstr>
      <vt:lpstr>51 地籍調査</vt:lpstr>
      <vt:lpstr>52 公営住宅①</vt:lpstr>
      <vt:lpstr>52-2　県営住宅②</vt:lpstr>
      <vt:lpstr>53 都市再生住宅</vt:lpstr>
      <vt:lpstr>54 建築確認申請数</vt:lpstr>
      <vt:lpstr>55 公園・緑地</vt:lpstr>
      <vt:lpstr>56 公園一覧①</vt:lpstr>
      <vt:lpstr>56-2 公園一覧②</vt:lpstr>
      <vt:lpstr>56-3 公園一覧③</vt:lpstr>
      <vt:lpstr>'46 道路・橋梁の延長と舗装状況'!Print_Area</vt:lpstr>
      <vt:lpstr>'47 市道の改良状況'!Print_Area</vt:lpstr>
      <vt:lpstr>'48 橋梁の類別現況'!Print_Area</vt:lpstr>
      <vt:lpstr>'50 地域別面積'!Print_Area</vt:lpstr>
      <vt:lpstr>'52 公営住宅①'!Print_Area</vt:lpstr>
      <vt:lpstr>'52-2　県営住宅②'!Print_Area</vt:lpstr>
      <vt:lpstr>'53 都市再生住宅'!Print_Area</vt:lpstr>
      <vt:lpstr>'54 建築確認申請数'!Print_Area</vt:lpstr>
      <vt:lpstr>'55 公園・緑地'!Print_Area</vt:lpstr>
      <vt:lpstr>'56 公園一覧①'!Print_Area</vt:lpstr>
      <vt:lpstr>'56-2 公園一覧②'!Print_Area</vt:lpstr>
      <vt:lpstr>'56-3 公園一覧③'!Print_Area</vt:lpstr>
      <vt:lpstr>'49 都市計画道路状況'!Print_Titles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 博貴</dc:creator>
  <cp:lastModifiedBy>竹内 智哉</cp:lastModifiedBy>
  <cp:lastPrinted>2026-03-12T01:58:21Z</cp:lastPrinted>
  <dcterms:created xsi:type="dcterms:W3CDTF">2024-03-15T15:36:10Z</dcterms:created>
  <dcterms:modified xsi:type="dcterms:W3CDTF">2026-03-27T04:03:57Z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2026-02-16T06:30:25Z</vt:filetime>
  </property>
</Properties>
</file>