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X:\20110200未来創造課\008 統計調査\02市勢統計\R7年度\03合体\"/>
    </mc:Choice>
  </mc:AlternateContent>
  <xr:revisionPtr revIDLastSave="0" documentId="13_ncr:1_{D248637B-7084-41EA-96A1-FB3B70E788DE}" xr6:coauthVersionLast="36" xr6:coauthVersionMax="36" xr10:uidLastSave="{00000000-0000-0000-0000-000000000000}"/>
  <bookViews>
    <workbookView xWindow="0" yWindow="96" windowWidth="28800" windowHeight="10980" tabRatio="709" xr2:uid="{00000000-000D-0000-FFFF-FFFF00000000}"/>
  </bookViews>
  <sheets>
    <sheet name="98 生活保護人員" sheetId="1" r:id="rId1"/>
    <sheet name="99 生活保護費" sheetId="2" r:id="rId2"/>
    <sheet name="100 身障手帳" sheetId="3" r:id="rId3"/>
    <sheet name="101 療育手帳" sheetId="4" r:id="rId4"/>
    <sheet name="102 精神" sheetId="5" r:id="rId5"/>
    <sheet name="103 保育園の現況" sheetId="6" r:id="rId6"/>
    <sheet name="104 保育園の推移" sheetId="7" r:id="rId7"/>
    <sheet name="105 認定こども園の現況" sheetId="8" r:id="rId8"/>
    <sheet name="106 認定こども園の推移" sheetId="9" r:id="rId9"/>
    <sheet name="107 児童館利用状況" sheetId="10" r:id="rId10"/>
    <sheet name="108 老人クラブ" sheetId="11" r:id="rId11"/>
    <sheet name="109 国民年金" sheetId="12" r:id="rId12"/>
    <sheet name="110 拠出年金" sheetId="13" r:id="rId13"/>
    <sheet name="111 基礎年金" sheetId="14" r:id="rId14"/>
    <sheet name="112 福祉年金" sheetId="15" r:id="rId15"/>
    <sheet name="113 後期高齢者医療の状況" sheetId="16" r:id="rId16"/>
    <sheet name="114 加入状況" sheetId="17" r:id="rId17"/>
    <sheet name="115 療養諸費" sheetId="18" r:id="rId18"/>
    <sheet name="116 療養給付費" sheetId="19" r:id="rId19"/>
    <sheet name="117 特定健康診査・特定保健指導" sheetId="20" r:id="rId20"/>
    <sheet name="118産業別労働災害発生件数" sheetId="21" r:id="rId21"/>
    <sheet name="119　職業紹介状況" sheetId="24" r:id="rId22"/>
    <sheet name="120雇用保険給付金" sheetId="26" r:id="rId23"/>
  </sheets>
  <definedNames>
    <definedName name="_xlnm.Print_Area" localSheetId="2">'100 身障手帳'!$A$1:$H$19</definedName>
    <definedName name="_xlnm.Print_Area" localSheetId="3">'101 療育手帳'!$A$1:$D$9</definedName>
    <definedName name="_xlnm.Print_Area" localSheetId="4">'102 精神'!$A$1:$C$10</definedName>
    <definedName name="_xlnm.Print_Area" localSheetId="5">'103 保育園の現況'!$A$1:$Q$17</definedName>
    <definedName name="_xlnm.Print_Area" localSheetId="6">'104 保育園の推移'!$A$1:$G$17</definedName>
    <definedName name="_xlnm.Print_Area" localSheetId="7">'105 認定こども園の現況'!$A$1:$H$16</definedName>
    <definedName name="_xlnm.Print_Area" localSheetId="8">'106 認定こども園の推移'!$A$1:$G$9</definedName>
    <definedName name="_xlnm.Print_Area" localSheetId="9">'107 児童館利用状況'!$A$1:$F$9</definedName>
    <definedName name="_xlnm.Print_Area" localSheetId="10">'108 老人クラブ'!$A$1:$D$10</definedName>
    <definedName name="_xlnm.Print_Area" localSheetId="11">'109 国民年金'!$A$1:$G$9</definedName>
    <definedName name="_xlnm.Print_Area" localSheetId="12">'110 拠出年金'!$A$1:$G$18</definedName>
    <definedName name="_xlnm.Print_Area" localSheetId="13">'111 基礎年金'!$A$1:$G$12</definedName>
    <definedName name="_xlnm.Print_Area" localSheetId="15">'113 後期高齢者医療の状況'!$A$1:$G$11</definedName>
    <definedName name="_xlnm.Print_Area" localSheetId="16">'114 加入状況'!$A$1:$K$11</definedName>
    <definedName name="_xlnm.Print_Area" localSheetId="17">'115 療養諸費'!$A$1:$S$18</definedName>
    <definedName name="_xlnm.Print_Area" localSheetId="18">'116 療養給付費'!$A$1:$K$20</definedName>
    <definedName name="_xlnm.Print_Area" localSheetId="19">'117 特定健康診査・特定保健指導'!$A$1:$J$10</definedName>
    <definedName name="_xlnm.Print_Area" localSheetId="20">'118産業別労働災害発生件数'!$A$1:$M$14</definedName>
    <definedName name="_xlnm.Print_Area" localSheetId="21">'119　職業紹介状況'!$A$1:$M$23</definedName>
    <definedName name="_xlnm.Print_Area" localSheetId="0">'98 生活保護人員'!$A$1:$J$10</definedName>
    <definedName name="_xlnm.Print_Area" localSheetId="1">'99 生活保護費'!$A$1:$G$9</definedName>
    <definedName name="Z_165929BF_7974_CA4E_9F12_A80910551A25_.wvu.PrintArea" localSheetId="2" hidden="1">'100 身障手帳'!$A$1:$H$19</definedName>
    <definedName name="Z_165929BF_7974_CA4E_9F12_A80910551A25_.wvu.PrintArea" localSheetId="3" hidden="1">'101 療育手帳'!$A$1:$D$9</definedName>
    <definedName name="Z_165929BF_7974_CA4E_9F12_A80910551A25_.wvu.PrintArea" localSheetId="4" hidden="1">'102 精神'!$A$1:$C$10</definedName>
    <definedName name="Z_165929BF_7974_CA4E_9F12_A80910551A25_.wvu.PrintArea" localSheetId="5" hidden="1">'103 保育園の現況'!$A$1:$Q$18</definedName>
    <definedName name="Z_165929BF_7974_CA4E_9F12_A80910551A25_.wvu.PrintArea" localSheetId="6" hidden="1">'104 保育園の推移'!$A$1:$G$16</definedName>
    <definedName name="Z_165929BF_7974_CA4E_9F12_A80910551A25_.wvu.PrintArea" localSheetId="7" hidden="1">'105 認定こども園の現況'!$A$1:$H$16</definedName>
    <definedName name="Z_165929BF_7974_CA4E_9F12_A80910551A25_.wvu.PrintArea" localSheetId="8" hidden="1">'106 認定こども園の推移'!$A$1:$G$9</definedName>
    <definedName name="Z_165929BF_7974_CA4E_9F12_A80910551A25_.wvu.PrintArea" localSheetId="9" hidden="1">'107 児童館利用状況'!$A$1:$F$9</definedName>
    <definedName name="Z_165929BF_7974_CA4E_9F12_A80910551A25_.wvu.PrintArea" localSheetId="10" hidden="1">'108 老人クラブ'!$A$1:$D$10</definedName>
    <definedName name="Z_165929BF_7974_CA4E_9F12_A80910551A25_.wvu.PrintArea" localSheetId="11" hidden="1">'109 国民年金'!$A$1:$G$9</definedName>
    <definedName name="Z_165929BF_7974_CA4E_9F12_A80910551A25_.wvu.PrintArea" localSheetId="12" hidden="1">'110 拠出年金'!$A$1:$G$18</definedName>
    <definedName name="Z_165929BF_7974_CA4E_9F12_A80910551A25_.wvu.PrintArea" localSheetId="13" hidden="1">'111 基礎年金'!$A$1:$G$12</definedName>
    <definedName name="Z_165929BF_7974_CA4E_9F12_A80910551A25_.wvu.PrintArea" localSheetId="15" hidden="1">'113 後期高齢者医療の状況'!$A$1:$G$11</definedName>
    <definedName name="Z_165929BF_7974_CA4E_9F12_A80910551A25_.wvu.PrintArea" localSheetId="16" hidden="1">'114 加入状況'!$A$1:$K$11</definedName>
    <definedName name="Z_165929BF_7974_CA4E_9F12_A80910551A25_.wvu.PrintArea" localSheetId="17" hidden="1">'115 療養諸費'!$A$1:$S$18</definedName>
    <definedName name="Z_165929BF_7974_CA4E_9F12_A80910551A25_.wvu.PrintArea" localSheetId="18" hidden="1">'116 療養給付費'!$A$1:$K$20</definedName>
    <definedName name="Z_165929BF_7974_CA4E_9F12_A80910551A25_.wvu.PrintArea" localSheetId="19" hidden="1">'117 特定健康診査・特定保健指導'!$A$1:$J$10</definedName>
    <definedName name="Z_165929BF_7974_CA4E_9F12_A80910551A25_.wvu.PrintArea" localSheetId="20" hidden="1">'118産業別労働災害発生件数'!$A$1:$M$14</definedName>
    <definedName name="Z_165929BF_7974_CA4E_9F12_A80910551A25_.wvu.PrintArea" localSheetId="0" hidden="1">'98 生活保護人員'!$A$1:$J$10</definedName>
    <definedName name="Z_165929BF_7974_CA4E_9F12_A80910551A25_.wvu.PrintArea" localSheetId="1" hidden="1">'99 生活保護費'!$A$1:$G$9</definedName>
    <definedName name="Z_165929BF_7974_CA4E_9F12_A80910551A25_.wvu.Rows" localSheetId="12" hidden="1">'110 拠出年金'!$10:$13</definedName>
    <definedName name="Z_165929BF_7974_CA4E_9F12_A80910551A25_.wvu.Rows" localSheetId="14" hidden="1">'112 福祉年金'!$4:$5,'112 福祉年金'!$8:$9</definedName>
    <definedName name="Z_1B7D0D4D_BBA4_504B_A36F_4ADCC7A2AFCE_.wvu.PrintArea" localSheetId="2" hidden="1">'100 身障手帳'!$A$1:$I$19</definedName>
    <definedName name="Z_1B7D0D4D_BBA4_504B_A36F_4ADCC7A2AFCE_.wvu.PrintArea" localSheetId="3" hidden="1">'101 療育手帳'!$A$1:$D$9</definedName>
    <definedName name="Z_1B7D0D4D_BBA4_504B_A36F_4ADCC7A2AFCE_.wvu.PrintArea" localSheetId="4" hidden="1">'102 精神'!$A$1:$D$11</definedName>
    <definedName name="Z_1B7D0D4D_BBA4_504B_A36F_4ADCC7A2AFCE_.wvu.PrintArea" localSheetId="5" hidden="1">'103 保育園の現況'!$A$1:$Q$20</definedName>
    <definedName name="Z_1B7D0D4D_BBA4_504B_A36F_4ADCC7A2AFCE_.wvu.PrintArea" localSheetId="6" hidden="1">'104 保育園の推移'!$A$1:$K$20</definedName>
    <definedName name="Z_1B7D0D4D_BBA4_504B_A36F_4ADCC7A2AFCE_.wvu.PrintArea" localSheetId="9" hidden="1">'107 児童館利用状況'!$A$1:$F$9</definedName>
    <definedName name="Z_1B7D0D4D_BBA4_504B_A36F_4ADCC7A2AFCE_.wvu.PrintArea" localSheetId="10" hidden="1">'108 老人クラブ'!$A$1:$D$10</definedName>
    <definedName name="Z_1B7D0D4D_BBA4_504B_A36F_4ADCC7A2AFCE_.wvu.PrintArea" localSheetId="13" hidden="1">'111 基礎年金'!$A$1:$G$12</definedName>
    <definedName name="Z_1B7D0D4D_BBA4_504B_A36F_4ADCC7A2AFCE_.wvu.PrintArea" localSheetId="15" hidden="1">'113 後期高齢者医療の状況'!$A$1:$G$11</definedName>
    <definedName name="Z_1B7D0D4D_BBA4_504B_A36F_4ADCC7A2AFCE_.wvu.PrintArea" localSheetId="16" hidden="1">'114 加入状況'!$A$1:$K$11</definedName>
    <definedName name="Z_1B7D0D4D_BBA4_504B_A36F_4ADCC7A2AFCE_.wvu.PrintArea" localSheetId="17" hidden="1">'115 療養諸費'!$A$1:$T$15</definedName>
    <definedName name="Z_1B7D0D4D_BBA4_504B_A36F_4ADCC7A2AFCE_.wvu.PrintArea" localSheetId="18" hidden="1">'116 療養給付費'!$A$1:$K$22</definedName>
    <definedName name="Z_1B7D0D4D_BBA4_504B_A36F_4ADCC7A2AFCE_.wvu.PrintArea" localSheetId="20" hidden="1">'118産業別労働災害発生件数'!$A$1:$M$14</definedName>
    <definedName name="Z_1B7D0D4D_BBA4_504B_A36F_4ADCC7A2AFCE_.wvu.PrintArea" localSheetId="0" hidden="1">'98 生活保護人員'!$A$1:$J$16</definedName>
    <definedName name="Z_1B7D0D4D_BBA4_504B_A36F_4ADCC7A2AFCE_.wvu.PrintArea" localSheetId="1" hidden="1">'99 生活保護費'!$A$1:$G$17</definedName>
    <definedName name="Z_1B7D0D4D_BBA4_504B_A36F_4ADCC7A2AFCE_.wvu.Rows" localSheetId="12" hidden="1">'110 拠出年金'!$10:$13</definedName>
    <definedName name="Z_1B7D0D4D_BBA4_504B_A36F_4ADCC7A2AFCE_.wvu.Rows" localSheetId="14" hidden="1">'112 福祉年金'!$4:$5,'112 福祉年金'!$8:$9</definedName>
    <definedName name="Z_271660B1_6CB6_6F49_9CEE_16B6A8A3D5FD_.wvu.PrintArea" localSheetId="2" hidden="1">'100 身障手帳'!$A$1:$I$19</definedName>
    <definedName name="Z_271660B1_6CB6_6F49_9CEE_16B6A8A3D5FD_.wvu.PrintArea" localSheetId="3" hidden="1">'101 療育手帳'!$A$1:$D$9</definedName>
    <definedName name="Z_271660B1_6CB6_6F49_9CEE_16B6A8A3D5FD_.wvu.PrintArea" localSheetId="4" hidden="1">'102 精神'!$A$1:$D$11</definedName>
    <definedName name="Z_271660B1_6CB6_6F49_9CEE_16B6A8A3D5FD_.wvu.PrintArea" localSheetId="5" hidden="1">'103 保育園の現況'!$A$1:$Q$20</definedName>
    <definedName name="Z_271660B1_6CB6_6F49_9CEE_16B6A8A3D5FD_.wvu.PrintArea" localSheetId="6" hidden="1">'104 保育園の推移'!$A$1:$K$20</definedName>
    <definedName name="Z_271660B1_6CB6_6F49_9CEE_16B6A8A3D5FD_.wvu.PrintArea" localSheetId="9" hidden="1">'107 児童館利用状況'!$A$1:$F$9</definedName>
    <definedName name="Z_271660B1_6CB6_6F49_9CEE_16B6A8A3D5FD_.wvu.PrintArea" localSheetId="10" hidden="1">'108 老人クラブ'!$A$1:$D$10</definedName>
    <definedName name="Z_271660B1_6CB6_6F49_9CEE_16B6A8A3D5FD_.wvu.PrintArea" localSheetId="13" hidden="1">'111 基礎年金'!$A$1:$G$12</definedName>
    <definedName name="Z_271660B1_6CB6_6F49_9CEE_16B6A8A3D5FD_.wvu.PrintArea" localSheetId="15" hidden="1">'113 後期高齢者医療の状況'!$A$1:$G$11</definedName>
    <definedName name="Z_271660B1_6CB6_6F49_9CEE_16B6A8A3D5FD_.wvu.PrintArea" localSheetId="16" hidden="1">'114 加入状況'!$A$1:$K$11</definedName>
    <definedName name="Z_271660B1_6CB6_6F49_9CEE_16B6A8A3D5FD_.wvu.PrintArea" localSheetId="17" hidden="1">'115 療養諸費'!$A$1:$T$15</definedName>
    <definedName name="Z_271660B1_6CB6_6F49_9CEE_16B6A8A3D5FD_.wvu.PrintArea" localSheetId="18" hidden="1">'116 療養給付費'!$A$1:$K$22</definedName>
    <definedName name="Z_271660B1_6CB6_6F49_9CEE_16B6A8A3D5FD_.wvu.PrintArea" localSheetId="20" hidden="1">'118産業別労働災害発生件数'!$A$1:$M$14</definedName>
    <definedName name="Z_271660B1_6CB6_6F49_9CEE_16B6A8A3D5FD_.wvu.PrintArea" localSheetId="0" hidden="1">'98 生活保護人員'!$A$1:$J$16</definedName>
    <definedName name="Z_271660B1_6CB6_6F49_9CEE_16B6A8A3D5FD_.wvu.PrintArea" localSheetId="1" hidden="1">'99 生活保護費'!$A$1:$G$17</definedName>
    <definedName name="Z_271660B1_6CB6_6F49_9CEE_16B6A8A3D5FD_.wvu.Rows" localSheetId="12" hidden="1">'110 拠出年金'!$10:$13</definedName>
    <definedName name="Z_271660B1_6CB6_6F49_9CEE_16B6A8A3D5FD_.wvu.Rows" localSheetId="14" hidden="1">'112 福祉年金'!$4:$5,'112 福祉年金'!$8:$9</definedName>
    <definedName name="Z_4379138C_A6A3_E045_9961_DEB2F8FD6E47_.wvu.PrintArea" localSheetId="2" hidden="1">'100 身障手帳'!$A$1:$I$19</definedName>
    <definedName name="Z_4379138C_A6A3_E045_9961_DEB2F8FD6E47_.wvu.PrintArea" localSheetId="3" hidden="1">'101 療育手帳'!$A$1:$D$9</definedName>
    <definedName name="Z_4379138C_A6A3_E045_9961_DEB2F8FD6E47_.wvu.PrintArea" localSheetId="4" hidden="1">'102 精神'!$A$1:$D$11</definedName>
    <definedName name="Z_4379138C_A6A3_E045_9961_DEB2F8FD6E47_.wvu.PrintArea" localSheetId="5" hidden="1">'103 保育園の現況'!$A$1:$Q$20</definedName>
    <definedName name="Z_4379138C_A6A3_E045_9961_DEB2F8FD6E47_.wvu.PrintArea" localSheetId="6" hidden="1">'104 保育園の推移'!$A$1:$K$20</definedName>
    <definedName name="Z_4379138C_A6A3_E045_9961_DEB2F8FD6E47_.wvu.PrintArea" localSheetId="9" hidden="1">'107 児童館利用状況'!$A$1:$F$9</definedName>
    <definedName name="Z_4379138C_A6A3_E045_9961_DEB2F8FD6E47_.wvu.PrintArea" localSheetId="10" hidden="1">'108 老人クラブ'!$A$1:$D$10</definedName>
    <definedName name="Z_4379138C_A6A3_E045_9961_DEB2F8FD6E47_.wvu.PrintArea" localSheetId="13" hidden="1">'111 基礎年金'!$A$1:$G$12</definedName>
    <definedName name="Z_4379138C_A6A3_E045_9961_DEB2F8FD6E47_.wvu.PrintArea" localSheetId="15" hidden="1">'113 後期高齢者医療の状況'!$A$1:$G$11</definedName>
    <definedName name="Z_4379138C_A6A3_E045_9961_DEB2F8FD6E47_.wvu.PrintArea" localSheetId="16" hidden="1">'114 加入状況'!$A$1:$K$11</definedName>
    <definedName name="Z_4379138C_A6A3_E045_9961_DEB2F8FD6E47_.wvu.PrintArea" localSheetId="17" hidden="1">'115 療養諸費'!$A$1:$T$15</definedName>
    <definedName name="Z_4379138C_A6A3_E045_9961_DEB2F8FD6E47_.wvu.PrintArea" localSheetId="18" hidden="1">'116 療養給付費'!$A$1:$K$22</definedName>
    <definedName name="Z_4379138C_A6A3_E045_9961_DEB2F8FD6E47_.wvu.PrintArea" localSheetId="20" hidden="1">'118産業別労働災害発生件数'!$A$1:$M$14</definedName>
    <definedName name="Z_4379138C_A6A3_E045_9961_DEB2F8FD6E47_.wvu.PrintArea" localSheetId="0" hidden="1">'98 生活保護人員'!$A$1:$J$16</definedName>
    <definedName name="Z_4379138C_A6A3_E045_9961_DEB2F8FD6E47_.wvu.PrintArea" localSheetId="1" hidden="1">'99 生活保護費'!$A$1:$G$17</definedName>
    <definedName name="Z_4379138C_A6A3_E045_9961_DEB2F8FD6E47_.wvu.Rows" localSheetId="12" hidden="1">'110 拠出年金'!$10:$13</definedName>
    <definedName name="Z_4379138C_A6A3_E045_9961_DEB2F8FD6E47_.wvu.Rows" localSheetId="14" hidden="1">'112 福祉年金'!$4:$5,'112 福祉年金'!$8:$9</definedName>
    <definedName name="Z_69517510_72C6_46E4_AF54_0B20AA80610A_.wvu.PrintArea" localSheetId="2" hidden="1">'100 身障手帳'!$A$1:$H$19</definedName>
    <definedName name="Z_69517510_72C6_46E4_AF54_0B20AA80610A_.wvu.PrintArea" localSheetId="3" hidden="1">'101 療育手帳'!$A$1:$D$9</definedName>
    <definedName name="Z_69517510_72C6_46E4_AF54_0B20AA80610A_.wvu.PrintArea" localSheetId="4" hidden="1">'102 精神'!$A$1:$C$10</definedName>
    <definedName name="Z_69517510_72C6_46E4_AF54_0B20AA80610A_.wvu.PrintArea" localSheetId="5" hidden="1">'103 保育園の現況'!$A$1:$Q$18</definedName>
    <definedName name="Z_69517510_72C6_46E4_AF54_0B20AA80610A_.wvu.PrintArea" localSheetId="6" hidden="1">'104 保育園の推移'!$A$1:$G$16</definedName>
    <definedName name="Z_69517510_72C6_46E4_AF54_0B20AA80610A_.wvu.PrintArea" localSheetId="7" hidden="1">'105 認定こども園の現況'!$A$1:$H$16</definedName>
    <definedName name="Z_69517510_72C6_46E4_AF54_0B20AA80610A_.wvu.PrintArea" localSheetId="8" hidden="1">'106 認定こども園の推移'!$A$1:$G$9</definedName>
    <definedName name="Z_69517510_72C6_46E4_AF54_0B20AA80610A_.wvu.PrintArea" localSheetId="9" hidden="1">'107 児童館利用状況'!$A$1:$F$9</definedName>
    <definedName name="Z_69517510_72C6_46E4_AF54_0B20AA80610A_.wvu.PrintArea" localSheetId="10" hidden="1">'108 老人クラブ'!$A$1:$D$10</definedName>
    <definedName name="Z_69517510_72C6_46E4_AF54_0B20AA80610A_.wvu.PrintArea" localSheetId="11" hidden="1">'109 国民年金'!$A$1:$G$9</definedName>
    <definedName name="Z_69517510_72C6_46E4_AF54_0B20AA80610A_.wvu.PrintArea" localSheetId="12" hidden="1">'110 拠出年金'!$A$1:$G$18</definedName>
    <definedName name="Z_69517510_72C6_46E4_AF54_0B20AA80610A_.wvu.PrintArea" localSheetId="13" hidden="1">'111 基礎年金'!$A$1:$G$12</definedName>
    <definedName name="Z_69517510_72C6_46E4_AF54_0B20AA80610A_.wvu.PrintArea" localSheetId="15" hidden="1">'113 後期高齢者医療の状況'!$A$1:$G$11</definedName>
    <definedName name="Z_69517510_72C6_46E4_AF54_0B20AA80610A_.wvu.PrintArea" localSheetId="16" hidden="1">'114 加入状況'!$A$1:$K$11</definedName>
    <definedName name="Z_69517510_72C6_46E4_AF54_0B20AA80610A_.wvu.PrintArea" localSheetId="17" hidden="1">'115 療養諸費'!$A$1:$S$18</definedName>
    <definedName name="Z_69517510_72C6_46E4_AF54_0B20AA80610A_.wvu.PrintArea" localSheetId="18" hidden="1">'116 療養給付費'!$A$1:$K$20</definedName>
    <definedName name="Z_69517510_72C6_46E4_AF54_0B20AA80610A_.wvu.PrintArea" localSheetId="19" hidden="1">'117 特定健康診査・特定保健指導'!$A$1:$J$10</definedName>
    <definedName name="Z_69517510_72C6_46E4_AF54_0B20AA80610A_.wvu.PrintArea" localSheetId="20" hidden="1">'118産業別労働災害発生件数'!$A$1:$M$14</definedName>
    <definedName name="Z_69517510_72C6_46E4_AF54_0B20AA80610A_.wvu.PrintArea" localSheetId="0" hidden="1">'98 生活保護人員'!$A$1:$J$10</definedName>
    <definedName name="Z_69517510_72C6_46E4_AF54_0B20AA80610A_.wvu.PrintArea" localSheetId="1" hidden="1">'99 生活保護費'!$A$1:$G$9</definedName>
    <definedName name="Z_69517510_72C6_46E4_AF54_0B20AA80610A_.wvu.Rows" localSheetId="12" hidden="1">'110 拠出年金'!$10:$13</definedName>
    <definedName name="Z_69517510_72C6_46E4_AF54_0B20AA80610A_.wvu.Rows" localSheetId="14" hidden="1">'112 福祉年金'!$4:$5,'112 福祉年金'!$8:$9</definedName>
    <definedName name="Z_78B270F9_721B_42AA_84EC_573272D2179D_.wvu.PrintArea" localSheetId="2" hidden="1">'100 身障手帳'!$A$1:$H$19</definedName>
    <definedName name="Z_78B270F9_721B_42AA_84EC_573272D2179D_.wvu.PrintArea" localSheetId="3" hidden="1">'101 療育手帳'!$A$1:$D$9</definedName>
    <definedName name="Z_78B270F9_721B_42AA_84EC_573272D2179D_.wvu.PrintArea" localSheetId="4" hidden="1">'102 精神'!$A$1:$C$10</definedName>
    <definedName name="Z_78B270F9_721B_42AA_84EC_573272D2179D_.wvu.PrintArea" localSheetId="5" hidden="1">'103 保育園の現況'!$A$1:$Q$18</definedName>
    <definedName name="Z_78B270F9_721B_42AA_84EC_573272D2179D_.wvu.PrintArea" localSheetId="6" hidden="1">'104 保育園の推移'!$A$1:$G$16</definedName>
    <definedName name="Z_78B270F9_721B_42AA_84EC_573272D2179D_.wvu.PrintArea" localSheetId="8" hidden="1">'106 認定こども園の推移'!$A$1:$G$9</definedName>
    <definedName name="Z_78B270F9_721B_42AA_84EC_573272D2179D_.wvu.PrintArea" localSheetId="9" hidden="1">'107 児童館利用状況'!$A$1:$F$9</definedName>
    <definedName name="Z_78B270F9_721B_42AA_84EC_573272D2179D_.wvu.PrintArea" localSheetId="10" hidden="1">'108 老人クラブ'!$A$1:$D$10</definedName>
    <definedName name="Z_78B270F9_721B_42AA_84EC_573272D2179D_.wvu.PrintArea" localSheetId="12" hidden="1">'110 拠出年金'!$A$1:$G$18</definedName>
    <definedName name="Z_78B270F9_721B_42AA_84EC_573272D2179D_.wvu.PrintArea" localSheetId="13" hidden="1">'111 基礎年金'!$A$1:$G$12</definedName>
    <definedName name="Z_78B270F9_721B_42AA_84EC_573272D2179D_.wvu.PrintArea" localSheetId="15" hidden="1">'113 後期高齢者医療の状況'!$A$1:$G$11</definedName>
    <definedName name="Z_78B270F9_721B_42AA_84EC_573272D2179D_.wvu.PrintArea" localSheetId="16" hidden="1">'114 加入状況'!$A$1:$K$11</definedName>
    <definedName name="Z_78B270F9_721B_42AA_84EC_573272D2179D_.wvu.PrintArea" localSheetId="17" hidden="1">'115 療養諸費'!$A$1:$T$15</definedName>
    <definedName name="Z_78B270F9_721B_42AA_84EC_573272D2179D_.wvu.PrintArea" localSheetId="18" hidden="1">'116 療養給付費'!$A$1:$K$22</definedName>
    <definedName name="Z_78B270F9_721B_42AA_84EC_573272D2179D_.wvu.PrintArea" localSheetId="0" hidden="1">'98 生活保護人員'!$A$1:$J$10</definedName>
    <definedName name="Z_78B270F9_721B_42AA_84EC_573272D2179D_.wvu.PrintArea" localSheetId="1" hidden="1">'99 生活保護費'!$A$1:$G$9</definedName>
    <definedName name="Z_78B270F9_721B_42AA_84EC_573272D2179D_.wvu.Rows" localSheetId="12" hidden="1">'110 拠出年金'!$10:$13</definedName>
    <definedName name="Z_78B270F9_721B_42AA_84EC_573272D2179D_.wvu.Rows" localSheetId="13" hidden="1">#REF!</definedName>
    <definedName name="Z_78B270F9_721B_42AA_84EC_573272D2179D_.wvu.Rows" localSheetId="14" hidden="1">'112 福祉年金'!$4:$5,'112 福祉年金'!$8:$9</definedName>
    <definedName name="Z_886C709C_B6A8_3D46_9271_C9E75061DDD1_.wvu.PrintArea" localSheetId="2" hidden="1">'100 身障手帳'!$A$1:$I$19</definedName>
    <definedName name="Z_886C709C_B6A8_3D46_9271_C9E75061DDD1_.wvu.PrintArea" localSheetId="3" hidden="1">'101 療育手帳'!$A$1:$D$9</definedName>
    <definedName name="Z_886C709C_B6A8_3D46_9271_C9E75061DDD1_.wvu.PrintArea" localSheetId="4" hidden="1">'102 精神'!$A$1:$D$11</definedName>
    <definedName name="Z_886C709C_B6A8_3D46_9271_C9E75061DDD1_.wvu.PrintArea" localSheetId="5" hidden="1">'103 保育園の現況'!$A$1:$Q$20</definedName>
    <definedName name="Z_886C709C_B6A8_3D46_9271_C9E75061DDD1_.wvu.PrintArea" localSheetId="6" hidden="1">'104 保育園の推移'!$A$1:$K$20</definedName>
    <definedName name="Z_886C709C_B6A8_3D46_9271_C9E75061DDD1_.wvu.PrintArea" localSheetId="9" hidden="1">'107 児童館利用状況'!$A$1:$F$9</definedName>
    <definedName name="Z_886C709C_B6A8_3D46_9271_C9E75061DDD1_.wvu.PrintArea" localSheetId="10" hidden="1">'108 老人クラブ'!$A$1:$D$10</definedName>
    <definedName name="Z_886C709C_B6A8_3D46_9271_C9E75061DDD1_.wvu.PrintArea" localSheetId="13" hidden="1">'111 基礎年金'!$A$1:$G$12</definedName>
    <definedName name="Z_886C709C_B6A8_3D46_9271_C9E75061DDD1_.wvu.PrintArea" localSheetId="15" hidden="1">'113 後期高齢者医療の状況'!$A$1:$G$11</definedName>
    <definedName name="Z_886C709C_B6A8_3D46_9271_C9E75061DDD1_.wvu.PrintArea" localSheetId="16" hidden="1">'114 加入状況'!$A$1:$K$11</definedName>
    <definedName name="Z_886C709C_B6A8_3D46_9271_C9E75061DDD1_.wvu.PrintArea" localSheetId="17" hidden="1">'115 療養諸費'!$A$1:$T$15</definedName>
    <definedName name="Z_886C709C_B6A8_3D46_9271_C9E75061DDD1_.wvu.PrintArea" localSheetId="18" hidden="1">'116 療養給付費'!$A$1:$K$22</definedName>
    <definedName name="Z_886C709C_B6A8_3D46_9271_C9E75061DDD1_.wvu.PrintArea" localSheetId="20" hidden="1">'118産業別労働災害発生件数'!$A$1:$M$14</definedName>
    <definedName name="Z_886C709C_B6A8_3D46_9271_C9E75061DDD1_.wvu.PrintArea" localSheetId="0" hidden="1">'98 生活保護人員'!$A$1:$J$16</definedName>
    <definedName name="Z_886C709C_B6A8_3D46_9271_C9E75061DDD1_.wvu.PrintArea" localSheetId="1" hidden="1">'99 生活保護費'!$A$1:$G$17</definedName>
    <definedName name="Z_886C709C_B6A8_3D46_9271_C9E75061DDD1_.wvu.Rows" localSheetId="12" hidden="1">'110 拠出年金'!$10:$13</definedName>
    <definedName name="Z_886C709C_B6A8_3D46_9271_C9E75061DDD1_.wvu.Rows" localSheetId="14" hidden="1">'112 福祉年金'!$4:$5,'112 福祉年金'!$8:$9</definedName>
    <definedName name="Z_931E0F76_57EA_384B_AA0E_261CDD1666AC_.wvu.PrintArea" localSheetId="2" hidden="1">'100 身障手帳'!$A$1:$I$19</definedName>
    <definedName name="Z_931E0F76_57EA_384B_AA0E_261CDD1666AC_.wvu.PrintArea" localSheetId="3" hidden="1">'101 療育手帳'!$A$1:$D$9</definedName>
    <definedName name="Z_931E0F76_57EA_384B_AA0E_261CDD1666AC_.wvu.PrintArea" localSheetId="4" hidden="1">'102 精神'!$A$1:$D$11</definedName>
    <definedName name="Z_931E0F76_57EA_384B_AA0E_261CDD1666AC_.wvu.PrintArea" localSheetId="5" hidden="1">'103 保育園の現況'!$A$1:$Q$20</definedName>
    <definedName name="Z_931E0F76_57EA_384B_AA0E_261CDD1666AC_.wvu.PrintArea" localSheetId="6" hidden="1">'104 保育園の推移'!$A$1:$K$20</definedName>
    <definedName name="Z_931E0F76_57EA_384B_AA0E_261CDD1666AC_.wvu.PrintArea" localSheetId="9" hidden="1">'107 児童館利用状況'!$A$1:$F$9</definedName>
    <definedName name="Z_931E0F76_57EA_384B_AA0E_261CDD1666AC_.wvu.PrintArea" localSheetId="10" hidden="1">'108 老人クラブ'!$A$1:$D$10</definedName>
    <definedName name="Z_931E0F76_57EA_384B_AA0E_261CDD1666AC_.wvu.PrintArea" localSheetId="13" hidden="1">'111 基礎年金'!$A$1:$G$12</definedName>
    <definedName name="Z_931E0F76_57EA_384B_AA0E_261CDD1666AC_.wvu.PrintArea" localSheetId="15" hidden="1">'113 後期高齢者医療の状況'!$A$1:$G$11</definedName>
    <definedName name="Z_931E0F76_57EA_384B_AA0E_261CDD1666AC_.wvu.PrintArea" localSheetId="16" hidden="1">'114 加入状況'!$A$1:$K$11</definedName>
    <definedName name="Z_931E0F76_57EA_384B_AA0E_261CDD1666AC_.wvu.PrintArea" localSheetId="17" hidden="1">'115 療養諸費'!$A$1:$S$18</definedName>
    <definedName name="Z_931E0F76_57EA_384B_AA0E_261CDD1666AC_.wvu.PrintArea" localSheetId="18" hidden="1">'116 療養給付費'!$A$1:$K$22</definedName>
    <definedName name="Z_931E0F76_57EA_384B_AA0E_261CDD1666AC_.wvu.PrintArea" localSheetId="20" hidden="1">'118産業別労働災害発生件数'!$A$1:$M$14</definedName>
    <definedName name="Z_931E0F76_57EA_384B_AA0E_261CDD1666AC_.wvu.PrintArea" localSheetId="0" hidden="1">'98 生活保護人員'!$A$1:$J$16</definedName>
    <definedName name="Z_931E0F76_57EA_384B_AA0E_261CDD1666AC_.wvu.PrintArea" localSheetId="1" hidden="1">'99 生活保護費'!$A$1:$G$17</definedName>
    <definedName name="Z_931E0F76_57EA_384B_AA0E_261CDD1666AC_.wvu.Rows" localSheetId="12" hidden="1">'110 拠出年金'!$10:$13</definedName>
    <definedName name="Z_931E0F76_57EA_384B_AA0E_261CDD1666AC_.wvu.Rows" localSheetId="14" hidden="1">'112 福祉年金'!$4:$5,'112 福祉年金'!$8:$9</definedName>
    <definedName name="Z_A6A8F5D7_1FFF_9A4F_A8FE_C58588873306_.wvu.PrintArea" localSheetId="2" hidden="1">'100 身障手帳'!$A$1:$I$19</definedName>
    <definedName name="Z_A6A8F5D7_1FFF_9A4F_A8FE_C58588873306_.wvu.PrintArea" localSheetId="3" hidden="1">'101 療育手帳'!$A$1:$D$9</definedName>
    <definedName name="Z_A6A8F5D7_1FFF_9A4F_A8FE_C58588873306_.wvu.PrintArea" localSheetId="4" hidden="1">'102 精神'!$A$1:$D$11</definedName>
    <definedName name="Z_A6A8F5D7_1FFF_9A4F_A8FE_C58588873306_.wvu.PrintArea" localSheetId="5" hidden="1">'103 保育園の現況'!$A$1:$Q$20</definedName>
    <definedName name="Z_A6A8F5D7_1FFF_9A4F_A8FE_C58588873306_.wvu.PrintArea" localSheetId="6" hidden="1">'104 保育園の推移'!$A$1:$K$20</definedName>
    <definedName name="Z_A6A8F5D7_1FFF_9A4F_A8FE_C58588873306_.wvu.PrintArea" localSheetId="9" hidden="1">'107 児童館利用状況'!$A$1:$F$9</definedName>
    <definedName name="Z_A6A8F5D7_1FFF_9A4F_A8FE_C58588873306_.wvu.PrintArea" localSheetId="10" hidden="1">'108 老人クラブ'!$A$1:$D$10</definedName>
    <definedName name="Z_A6A8F5D7_1FFF_9A4F_A8FE_C58588873306_.wvu.PrintArea" localSheetId="12" hidden="1">'110 拠出年金'!$A$1:$G$18</definedName>
    <definedName name="Z_A6A8F5D7_1FFF_9A4F_A8FE_C58588873306_.wvu.PrintArea" localSheetId="13" hidden="1">'111 基礎年金'!$A$1:$G$12</definedName>
    <definedName name="Z_A6A8F5D7_1FFF_9A4F_A8FE_C58588873306_.wvu.PrintArea" localSheetId="15" hidden="1">'113 後期高齢者医療の状況'!$A$1:$G$11</definedName>
    <definedName name="Z_A6A8F5D7_1FFF_9A4F_A8FE_C58588873306_.wvu.PrintArea" localSheetId="16" hidden="1">'114 加入状況'!$A$1:$K$11</definedName>
    <definedName name="Z_A6A8F5D7_1FFF_9A4F_A8FE_C58588873306_.wvu.PrintArea" localSheetId="17" hidden="1">'115 療養諸費'!$A$1:$T$15</definedName>
    <definedName name="Z_A6A8F5D7_1FFF_9A4F_A8FE_C58588873306_.wvu.PrintArea" localSheetId="18" hidden="1">'116 療養給付費'!$A$1:$K$22</definedName>
    <definedName name="Z_A6A8F5D7_1FFF_9A4F_A8FE_C58588873306_.wvu.PrintArea" localSheetId="0" hidden="1">'98 生活保護人員'!$A$1:$J$16</definedName>
    <definedName name="Z_A6A8F5D7_1FFF_9A4F_A8FE_C58588873306_.wvu.PrintArea" localSheetId="1" hidden="1">'99 生活保護費'!$A$1:$G$17</definedName>
    <definedName name="Z_A6A8F5D7_1FFF_9A4F_A8FE_C58588873306_.wvu.Rows" localSheetId="12" hidden="1">'110 拠出年金'!$10:$13</definedName>
    <definedName name="Z_A6A8F5D7_1FFF_9A4F_A8FE_C58588873306_.wvu.Rows" localSheetId="13" hidden="1">#REF!</definedName>
    <definedName name="Z_A6A8F5D7_1FFF_9A4F_A8FE_C58588873306_.wvu.Rows" localSheetId="14" hidden="1">'112 福祉年金'!$4:$5,'112 福祉年金'!$8:$9</definedName>
    <definedName name="Z_B2F7F4C2_7319_4A81_8738_93BD1150A3D9_.wvu.PrintArea" localSheetId="2" hidden="1">'100 身障手帳'!$A$1:$I$19</definedName>
    <definedName name="Z_B2F7F4C2_7319_4A81_8738_93BD1150A3D9_.wvu.PrintArea" localSheetId="3" hidden="1">'101 療育手帳'!$A$1:$D$9</definedName>
    <definedName name="Z_B2F7F4C2_7319_4A81_8738_93BD1150A3D9_.wvu.PrintArea" localSheetId="4" hidden="1">'102 精神'!$A$1:$D$11</definedName>
    <definedName name="Z_B2F7F4C2_7319_4A81_8738_93BD1150A3D9_.wvu.PrintArea" localSheetId="5" hidden="1">'103 保育園の現況'!$A$1:$Q$20</definedName>
    <definedName name="Z_B2F7F4C2_7319_4A81_8738_93BD1150A3D9_.wvu.PrintArea" localSheetId="6" hidden="1">'104 保育園の推移'!$A$1:$K$20</definedName>
    <definedName name="Z_B2F7F4C2_7319_4A81_8738_93BD1150A3D9_.wvu.PrintArea" localSheetId="9" hidden="1">'107 児童館利用状況'!$A$1:$F$9</definedName>
    <definedName name="Z_B2F7F4C2_7319_4A81_8738_93BD1150A3D9_.wvu.PrintArea" localSheetId="10" hidden="1">'108 老人クラブ'!$A$1:$D$10</definedName>
    <definedName name="Z_B2F7F4C2_7319_4A81_8738_93BD1150A3D9_.wvu.PrintArea" localSheetId="12" hidden="1">'110 拠出年金'!$A$1:$G$18</definedName>
    <definedName name="Z_B2F7F4C2_7319_4A81_8738_93BD1150A3D9_.wvu.PrintArea" localSheetId="13" hidden="1">'111 基礎年金'!$A$1:$G$12</definedName>
    <definedName name="Z_B2F7F4C2_7319_4A81_8738_93BD1150A3D9_.wvu.PrintArea" localSheetId="15" hidden="1">'113 後期高齢者医療の状況'!$A$1:$G$11</definedName>
    <definedName name="Z_B2F7F4C2_7319_4A81_8738_93BD1150A3D9_.wvu.PrintArea" localSheetId="16" hidden="1">'114 加入状況'!$A$1:$K$11</definedName>
    <definedName name="Z_B2F7F4C2_7319_4A81_8738_93BD1150A3D9_.wvu.PrintArea" localSheetId="17" hidden="1">'115 療養諸費'!$A$1:$T$15</definedName>
    <definedName name="Z_B2F7F4C2_7319_4A81_8738_93BD1150A3D9_.wvu.PrintArea" localSheetId="18" hidden="1">'116 療養給付費'!$A$1:$K$22</definedName>
    <definedName name="Z_B2F7F4C2_7319_4A81_8738_93BD1150A3D9_.wvu.PrintArea" localSheetId="20" hidden="1">'118産業別労働災害発生件数'!$A$1:$M$14</definedName>
    <definedName name="Z_B2F7F4C2_7319_4A81_8738_93BD1150A3D9_.wvu.PrintArea" localSheetId="0" hidden="1">'98 生活保護人員'!$A$1:$J$16</definedName>
    <definedName name="Z_B2F7F4C2_7319_4A81_8738_93BD1150A3D9_.wvu.PrintArea" localSheetId="1" hidden="1">'99 生活保護費'!$A$1:$G$17</definedName>
    <definedName name="Z_B2F7F4C2_7319_4A81_8738_93BD1150A3D9_.wvu.Rows" localSheetId="12" hidden="1">'110 拠出年金'!$10:$13</definedName>
    <definedName name="Z_B2F7F4C2_7319_4A81_8738_93BD1150A3D9_.wvu.Rows" localSheetId="14" hidden="1">'112 福祉年金'!$4:$5,'112 福祉年金'!$8:$9</definedName>
    <definedName name="Z_C1D833D9_64CE_4401_BB74_0C1AF8DFBB6A_.wvu.PrintArea" localSheetId="2" hidden="1">'100 身障手帳'!$A$1:$H$19</definedName>
    <definedName name="Z_C1D833D9_64CE_4401_BB74_0C1AF8DFBB6A_.wvu.PrintArea" localSheetId="3" hidden="1">'101 療育手帳'!$A$1:$D$9</definedName>
    <definedName name="Z_C1D833D9_64CE_4401_BB74_0C1AF8DFBB6A_.wvu.PrintArea" localSheetId="4" hidden="1">'102 精神'!$A$1:$C$10</definedName>
    <definedName name="Z_C1D833D9_64CE_4401_BB74_0C1AF8DFBB6A_.wvu.PrintArea" localSheetId="5" hidden="1">'103 保育園の現況'!$A$1:$Q$18</definedName>
    <definedName name="Z_C1D833D9_64CE_4401_BB74_0C1AF8DFBB6A_.wvu.PrintArea" localSheetId="6" hidden="1">'104 保育園の推移'!$A$1:$G$16</definedName>
    <definedName name="Z_C1D833D9_64CE_4401_BB74_0C1AF8DFBB6A_.wvu.PrintArea" localSheetId="7" hidden="1">'105 認定こども園の現況'!$A$1:$H$16</definedName>
    <definedName name="Z_C1D833D9_64CE_4401_BB74_0C1AF8DFBB6A_.wvu.PrintArea" localSheetId="8" hidden="1">'106 認定こども園の推移'!$A$1:$G$9</definedName>
    <definedName name="Z_C1D833D9_64CE_4401_BB74_0C1AF8DFBB6A_.wvu.PrintArea" localSheetId="9" hidden="1">'107 児童館利用状況'!$A$1:$F$9</definedName>
    <definedName name="Z_C1D833D9_64CE_4401_BB74_0C1AF8DFBB6A_.wvu.PrintArea" localSheetId="10" hidden="1">'108 老人クラブ'!$A$1:$D$10</definedName>
    <definedName name="Z_C1D833D9_64CE_4401_BB74_0C1AF8DFBB6A_.wvu.PrintArea" localSheetId="11" hidden="1">'109 国民年金'!$A$1:$G$9</definedName>
    <definedName name="Z_C1D833D9_64CE_4401_BB74_0C1AF8DFBB6A_.wvu.PrintArea" localSheetId="12" hidden="1">'110 拠出年金'!$A$1:$G$18</definedName>
    <definedName name="Z_C1D833D9_64CE_4401_BB74_0C1AF8DFBB6A_.wvu.PrintArea" localSheetId="13" hidden="1">'111 基礎年金'!$A$1:$G$12</definedName>
    <definedName name="Z_C1D833D9_64CE_4401_BB74_0C1AF8DFBB6A_.wvu.PrintArea" localSheetId="15" hidden="1">'113 後期高齢者医療の状況'!$A$1:$G$11</definedName>
    <definedName name="Z_C1D833D9_64CE_4401_BB74_0C1AF8DFBB6A_.wvu.PrintArea" localSheetId="16" hidden="1">'114 加入状況'!$A$1:$K$11</definedName>
    <definedName name="Z_C1D833D9_64CE_4401_BB74_0C1AF8DFBB6A_.wvu.PrintArea" localSheetId="17" hidden="1">'115 療養諸費'!$A$1:$S$18</definedName>
    <definedName name="Z_C1D833D9_64CE_4401_BB74_0C1AF8DFBB6A_.wvu.PrintArea" localSheetId="18" hidden="1">'116 療養給付費'!$A$1:$K$20</definedName>
    <definedName name="Z_C1D833D9_64CE_4401_BB74_0C1AF8DFBB6A_.wvu.PrintArea" localSheetId="19" hidden="1">'117 特定健康診査・特定保健指導'!$A$1:$J$10</definedName>
    <definedName name="Z_C1D833D9_64CE_4401_BB74_0C1AF8DFBB6A_.wvu.PrintArea" localSheetId="20" hidden="1">'118産業別労働災害発生件数'!$A$1:$M$14</definedName>
    <definedName name="Z_C1D833D9_64CE_4401_BB74_0C1AF8DFBB6A_.wvu.PrintArea" localSheetId="0" hidden="1">'98 生活保護人員'!$A$1:$J$10</definedName>
    <definedName name="Z_C1D833D9_64CE_4401_BB74_0C1AF8DFBB6A_.wvu.PrintArea" localSheetId="1" hidden="1">'99 生活保護費'!$A$1:$G$9</definedName>
    <definedName name="Z_C1D833D9_64CE_4401_BB74_0C1AF8DFBB6A_.wvu.Rows" localSheetId="12" hidden="1">'110 拠出年金'!$10:$13</definedName>
    <definedName name="Z_C1D833D9_64CE_4401_BB74_0C1AF8DFBB6A_.wvu.Rows" localSheetId="14" hidden="1">'112 福祉年金'!$4:$5,'112 福祉年金'!$8:$9</definedName>
    <definedName name="Z_C4A529F9_AE54_9C48_A9A0_E181771CA2CC_.wvu.PrintArea" localSheetId="2" hidden="1">'100 身障手帳'!$A$1:$I$19</definedName>
    <definedName name="Z_C4A529F9_AE54_9C48_A9A0_E181771CA2CC_.wvu.PrintArea" localSheetId="3" hidden="1">'101 療育手帳'!$A$1:$D$9</definedName>
    <definedName name="Z_C4A529F9_AE54_9C48_A9A0_E181771CA2CC_.wvu.PrintArea" localSheetId="4" hidden="1">'102 精神'!$A$1:$D$11</definedName>
    <definedName name="Z_C4A529F9_AE54_9C48_A9A0_E181771CA2CC_.wvu.PrintArea" localSheetId="5" hidden="1">'103 保育園の現況'!$A$1:$Q$20</definedName>
    <definedName name="Z_C4A529F9_AE54_9C48_A9A0_E181771CA2CC_.wvu.PrintArea" localSheetId="6" hidden="1">'104 保育園の推移'!$A$1:$K$20</definedName>
    <definedName name="Z_C4A529F9_AE54_9C48_A9A0_E181771CA2CC_.wvu.PrintArea" localSheetId="9" hidden="1">'107 児童館利用状況'!$A$1:$F$9</definedName>
    <definedName name="Z_C4A529F9_AE54_9C48_A9A0_E181771CA2CC_.wvu.PrintArea" localSheetId="10" hidden="1">'108 老人クラブ'!$A$1:$D$10</definedName>
    <definedName name="Z_C4A529F9_AE54_9C48_A9A0_E181771CA2CC_.wvu.PrintArea" localSheetId="12" hidden="1">'110 拠出年金'!$A$1:$G$18</definedName>
    <definedName name="Z_C4A529F9_AE54_9C48_A9A0_E181771CA2CC_.wvu.PrintArea" localSheetId="13" hidden="1">'111 基礎年金'!$A$1:$G$12</definedName>
    <definedName name="Z_C4A529F9_AE54_9C48_A9A0_E181771CA2CC_.wvu.PrintArea" localSheetId="15" hidden="1">'113 後期高齢者医療の状況'!$A$1:$G$11</definedName>
    <definedName name="Z_C4A529F9_AE54_9C48_A9A0_E181771CA2CC_.wvu.PrintArea" localSheetId="16" hidden="1">'114 加入状況'!$A$1:$K$11</definedName>
    <definedName name="Z_C4A529F9_AE54_9C48_A9A0_E181771CA2CC_.wvu.PrintArea" localSheetId="17" hidden="1">'115 療養諸費'!$A$1:$T$15</definedName>
    <definedName name="Z_C4A529F9_AE54_9C48_A9A0_E181771CA2CC_.wvu.PrintArea" localSheetId="18" hidden="1">'116 療養給付費'!$A$1:$K$22</definedName>
    <definedName name="Z_C4A529F9_AE54_9C48_A9A0_E181771CA2CC_.wvu.PrintArea" localSheetId="0" hidden="1">'98 生活保護人員'!$A$1:$J$16</definedName>
    <definedName name="Z_C4A529F9_AE54_9C48_A9A0_E181771CA2CC_.wvu.PrintArea" localSheetId="1" hidden="1">'99 生活保護費'!$A$1:$G$17</definedName>
    <definedName name="Z_C4A529F9_AE54_9C48_A9A0_E181771CA2CC_.wvu.Rows" localSheetId="12" hidden="1">'110 拠出年金'!$10:$13</definedName>
    <definedName name="Z_C4A529F9_AE54_9C48_A9A0_E181771CA2CC_.wvu.Rows" localSheetId="13" hidden="1">#REF!</definedName>
    <definedName name="Z_C4A529F9_AE54_9C48_A9A0_E181771CA2CC_.wvu.Rows" localSheetId="14" hidden="1">'112 福祉年金'!$4:$5,'112 福祉年金'!$8:$9</definedName>
    <definedName name="Z_CB1E5D52_6238_E64B_BB32_E480131AAA1D_.wvu.PrintArea" localSheetId="2" hidden="1">'100 身障手帳'!$A$1:$H$19</definedName>
    <definedName name="Z_CB1E5D52_6238_E64B_BB32_E480131AAA1D_.wvu.PrintArea" localSheetId="3" hidden="1">'101 療育手帳'!$A$1:$D$9</definedName>
    <definedName name="Z_CB1E5D52_6238_E64B_BB32_E480131AAA1D_.wvu.PrintArea" localSheetId="4" hidden="1">'102 精神'!$A$1:$C$10</definedName>
    <definedName name="Z_CB1E5D52_6238_E64B_BB32_E480131AAA1D_.wvu.PrintArea" localSheetId="5" hidden="1">'103 保育園の現況'!$A$1:$Q$18</definedName>
    <definedName name="Z_CB1E5D52_6238_E64B_BB32_E480131AAA1D_.wvu.PrintArea" localSheetId="6" hidden="1">'104 保育園の推移'!$A$1:$G$16</definedName>
    <definedName name="Z_CB1E5D52_6238_E64B_BB32_E480131AAA1D_.wvu.PrintArea" localSheetId="7" hidden="1">'105 認定こども園の現況'!$A$1:$H$16</definedName>
    <definedName name="Z_CB1E5D52_6238_E64B_BB32_E480131AAA1D_.wvu.PrintArea" localSheetId="8" hidden="1">'106 認定こども園の推移'!$A$1:$G$9</definedName>
    <definedName name="Z_CB1E5D52_6238_E64B_BB32_E480131AAA1D_.wvu.PrintArea" localSheetId="9" hidden="1">'107 児童館利用状況'!$A$1:$F$9</definedName>
    <definedName name="Z_CB1E5D52_6238_E64B_BB32_E480131AAA1D_.wvu.PrintArea" localSheetId="10" hidden="1">'108 老人クラブ'!$A$1:$D$10</definedName>
    <definedName name="Z_CB1E5D52_6238_E64B_BB32_E480131AAA1D_.wvu.PrintArea" localSheetId="11" hidden="1">'109 国民年金'!$A$1:$G$9</definedName>
    <definedName name="Z_CB1E5D52_6238_E64B_BB32_E480131AAA1D_.wvu.PrintArea" localSheetId="12" hidden="1">'110 拠出年金'!$A$1:$G$18</definedName>
    <definedName name="Z_CB1E5D52_6238_E64B_BB32_E480131AAA1D_.wvu.PrintArea" localSheetId="13" hidden="1">'111 基礎年金'!$A$1:$G$12</definedName>
    <definedName name="Z_CB1E5D52_6238_E64B_BB32_E480131AAA1D_.wvu.PrintArea" localSheetId="15" hidden="1">'113 後期高齢者医療の状況'!$A$1:$G$11</definedName>
    <definedName name="Z_CB1E5D52_6238_E64B_BB32_E480131AAA1D_.wvu.PrintArea" localSheetId="16" hidden="1">'114 加入状況'!$A$1:$K$11</definedName>
    <definedName name="Z_CB1E5D52_6238_E64B_BB32_E480131AAA1D_.wvu.PrintArea" localSheetId="17" hidden="1">'115 療養諸費'!$A$1:$S$18</definedName>
    <definedName name="Z_CB1E5D52_6238_E64B_BB32_E480131AAA1D_.wvu.PrintArea" localSheetId="18" hidden="1">'116 療養給付費'!$A$1:$K$20</definedName>
    <definedName name="Z_CB1E5D52_6238_E64B_BB32_E480131AAA1D_.wvu.PrintArea" localSheetId="19" hidden="1">'117 特定健康診査・特定保健指導'!$A$1:$J$10</definedName>
    <definedName name="Z_CB1E5D52_6238_E64B_BB32_E480131AAA1D_.wvu.PrintArea" localSheetId="20" hidden="1">'118産業別労働災害発生件数'!$A$1:$M$14</definedName>
    <definedName name="Z_CB1E5D52_6238_E64B_BB32_E480131AAA1D_.wvu.PrintArea" localSheetId="0" hidden="1">'98 生活保護人員'!$A$1:$J$10</definedName>
    <definedName name="Z_CB1E5D52_6238_E64B_BB32_E480131AAA1D_.wvu.PrintArea" localSheetId="1" hidden="1">'99 生活保護費'!$A$1:$G$9</definedName>
    <definedName name="Z_CB1E5D52_6238_E64B_BB32_E480131AAA1D_.wvu.Rows" localSheetId="12" hidden="1">'110 拠出年金'!$10:$13</definedName>
    <definedName name="Z_CB1E5D52_6238_E64B_BB32_E480131AAA1D_.wvu.Rows" localSheetId="14" hidden="1">'112 福祉年金'!$4:$5,'112 福祉年金'!$8:$9</definedName>
    <definedName name="Z_CB367315_3D3C_E941_9652_C7D5374EDB4E_.wvu.PrintArea" localSheetId="2" hidden="1">'100 身障手帳'!$A$1:$I$19</definedName>
    <definedName name="Z_CB367315_3D3C_E941_9652_C7D5374EDB4E_.wvu.PrintArea" localSheetId="3" hidden="1">'101 療育手帳'!$A$1:$D$9</definedName>
    <definedName name="Z_CB367315_3D3C_E941_9652_C7D5374EDB4E_.wvu.PrintArea" localSheetId="4" hidden="1">'102 精神'!$A$1:$D$11</definedName>
    <definedName name="Z_CB367315_3D3C_E941_9652_C7D5374EDB4E_.wvu.PrintArea" localSheetId="5" hidden="1">'103 保育園の現況'!$A$1:$Q$20</definedName>
    <definedName name="Z_CB367315_3D3C_E941_9652_C7D5374EDB4E_.wvu.PrintArea" localSheetId="6" hidden="1">'104 保育園の推移'!$A$1:$K$20</definedName>
    <definedName name="Z_CB367315_3D3C_E941_9652_C7D5374EDB4E_.wvu.PrintArea" localSheetId="9" hidden="1">'107 児童館利用状況'!$A$1:$F$9</definedName>
    <definedName name="Z_CB367315_3D3C_E941_9652_C7D5374EDB4E_.wvu.PrintArea" localSheetId="10" hidden="1">'108 老人クラブ'!$A$1:$D$10</definedName>
    <definedName name="Z_CB367315_3D3C_E941_9652_C7D5374EDB4E_.wvu.PrintArea" localSheetId="13" hidden="1">'111 基礎年金'!$A$1:$G$12</definedName>
    <definedName name="Z_CB367315_3D3C_E941_9652_C7D5374EDB4E_.wvu.PrintArea" localSheetId="15" hidden="1">'113 後期高齢者医療の状況'!$A$1:$G$11</definedName>
    <definedName name="Z_CB367315_3D3C_E941_9652_C7D5374EDB4E_.wvu.PrintArea" localSheetId="16" hidden="1">'114 加入状況'!$A$1:$K$11</definedName>
    <definedName name="Z_CB367315_3D3C_E941_9652_C7D5374EDB4E_.wvu.PrintArea" localSheetId="17" hidden="1">'115 療養諸費'!$A$1:$T$15</definedName>
    <definedName name="Z_CB367315_3D3C_E941_9652_C7D5374EDB4E_.wvu.PrintArea" localSheetId="18" hidden="1">'116 療養給付費'!$A$1:$K$22</definedName>
    <definedName name="Z_CB367315_3D3C_E941_9652_C7D5374EDB4E_.wvu.PrintArea" localSheetId="20" hidden="1">'118産業別労働災害発生件数'!$A$1:$M$14</definedName>
    <definedName name="Z_CB367315_3D3C_E941_9652_C7D5374EDB4E_.wvu.PrintArea" localSheetId="0" hidden="1">'98 生活保護人員'!$A$1:$J$16</definedName>
    <definedName name="Z_CB367315_3D3C_E941_9652_C7D5374EDB4E_.wvu.PrintArea" localSheetId="1" hidden="1">'99 生活保護費'!$A$1:$G$17</definedName>
    <definedName name="Z_CB367315_3D3C_E941_9652_C7D5374EDB4E_.wvu.Rows" localSheetId="12" hidden="1">'110 拠出年金'!$10:$13</definedName>
    <definedName name="Z_CB367315_3D3C_E941_9652_C7D5374EDB4E_.wvu.Rows" localSheetId="14" hidden="1">'112 福祉年金'!$4:$5,'112 福祉年金'!$8:$9</definedName>
    <definedName name="Z_D08856E5_1694_2C4B_9C35_2E5A298BF80F_.wvu.PrintArea" localSheetId="2" hidden="1">'100 身障手帳'!$A$1:$I$19</definedName>
    <definedName name="Z_D08856E5_1694_2C4B_9C35_2E5A298BF80F_.wvu.PrintArea" localSheetId="3" hidden="1">'101 療育手帳'!$A$1:$D$9</definedName>
    <definedName name="Z_D08856E5_1694_2C4B_9C35_2E5A298BF80F_.wvu.PrintArea" localSheetId="4" hidden="1">'102 精神'!$A$1:$D$11</definedName>
    <definedName name="Z_D08856E5_1694_2C4B_9C35_2E5A298BF80F_.wvu.PrintArea" localSheetId="5" hidden="1">'103 保育園の現況'!$A$1:$Q$20</definedName>
    <definedName name="Z_D08856E5_1694_2C4B_9C35_2E5A298BF80F_.wvu.PrintArea" localSheetId="6" hidden="1">'104 保育園の推移'!$A$1:$K$20</definedName>
    <definedName name="Z_D08856E5_1694_2C4B_9C35_2E5A298BF80F_.wvu.PrintArea" localSheetId="9" hidden="1">'107 児童館利用状況'!$A$1:$F$9</definedName>
    <definedName name="Z_D08856E5_1694_2C4B_9C35_2E5A298BF80F_.wvu.PrintArea" localSheetId="10" hidden="1">'108 老人クラブ'!$A$1:$D$10</definedName>
    <definedName name="Z_D08856E5_1694_2C4B_9C35_2E5A298BF80F_.wvu.PrintArea" localSheetId="12" hidden="1">'110 拠出年金'!$A$1:$G$18</definedName>
    <definedName name="Z_D08856E5_1694_2C4B_9C35_2E5A298BF80F_.wvu.PrintArea" localSheetId="13" hidden="1">'111 基礎年金'!$A$1:$G$12</definedName>
    <definedName name="Z_D08856E5_1694_2C4B_9C35_2E5A298BF80F_.wvu.PrintArea" localSheetId="15" hidden="1">'113 後期高齢者医療の状況'!$A$1:$G$11</definedName>
    <definedName name="Z_D08856E5_1694_2C4B_9C35_2E5A298BF80F_.wvu.PrintArea" localSheetId="16" hidden="1">'114 加入状況'!$A$1:$K$11</definedName>
    <definedName name="Z_D08856E5_1694_2C4B_9C35_2E5A298BF80F_.wvu.PrintArea" localSheetId="17" hidden="1">'115 療養諸費'!$A$1:$T$15</definedName>
    <definedName name="Z_D08856E5_1694_2C4B_9C35_2E5A298BF80F_.wvu.PrintArea" localSheetId="18" hidden="1">'116 療養給付費'!$A$1:$K$22</definedName>
    <definedName name="Z_D08856E5_1694_2C4B_9C35_2E5A298BF80F_.wvu.PrintArea" localSheetId="0" hidden="1">'98 生活保護人員'!$A$1:$J$16</definedName>
    <definedName name="Z_D08856E5_1694_2C4B_9C35_2E5A298BF80F_.wvu.PrintArea" localSheetId="1" hidden="1">'99 生活保護費'!$A$1:$G$17</definedName>
    <definedName name="Z_D08856E5_1694_2C4B_9C35_2E5A298BF80F_.wvu.Rows" localSheetId="12" hidden="1">'110 拠出年金'!$10:$13</definedName>
    <definedName name="Z_D08856E5_1694_2C4B_9C35_2E5A298BF80F_.wvu.Rows" localSheetId="13" hidden="1">#REF!</definedName>
    <definedName name="Z_D08856E5_1694_2C4B_9C35_2E5A298BF80F_.wvu.Rows" localSheetId="14" hidden="1">'112 福祉年金'!$4:$5,'112 福祉年金'!$8:$9</definedName>
    <definedName name="Z_D0A5DE2C_3A62_DB4E_8C9A_F9E9DE8FBF79_.wvu.PrintArea" localSheetId="2" hidden="1">'100 身障手帳'!$A$1:$I$19</definedName>
    <definedName name="Z_D0A5DE2C_3A62_DB4E_8C9A_F9E9DE8FBF79_.wvu.PrintArea" localSheetId="3" hidden="1">'101 療育手帳'!$A$1:$D$9</definedName>
    <definedName name="Z_D0A5DE2C_3A62_DB4E_8C9A_F9E9DE8FBF79_.wvu.PrintArea" localSheetId="4" hidden="1">'102 精神'!$A$1:$D$11</definedName>
    <definedName name="Z_D0A5DE2C_3A62_DB4E_8C9A_F9E9DE8FBF79_.wvu.PrintArea" localSheetId="5" hidden="1">'103 保育園の現況'!$A$1:$Q$20</definedName>
    <definedName name="Z_D0A5DE2C_3A62_DB4E_8C9A_F9E9DE8FBF79_.wvu.PrintArea" localSheetId="6" hidden="1">'104 保育園の推移'!$A$1:$K$20</definedName>
    <definedName name="Z_D0A5DE2C_3A62_DB4E_8C9A_F9E9DE8FBF79_.wvu.PrintArea" localSheetId="9" hidden="1">'107 児童館利用状況'!$A$1:$F$9</definedName>
    <definedName name="Z_D0A5DE2C_3A62_DB4E_8C9A_F9E9DE8FBF79_.wvu.PrintArea" localSheetId="10" hidden="1">'108 老人クラブ'!$A$1:$D$10</definedName>
    <definedName name="Z_D0A5DE2C_3A62_DB4E_8C9A_F9E9DE8FBF79_.wvu.PrintArea" localSheetId="12" hidden="1">'110 拠出年金'!$A$1:$G$18</definedName>
    <definedName name="Z_D0A5DE2C_3A62_DB4E_8C9A_F9E9DE8FBF79_.wvu.PrintArea" localSheetId="13" hidden="1">'111 基礎年金'!$A$1:$G$12</definedName>
    <definedName name="Z_D0A5DE2C_3A62_DB4E_8C9A_F9E9DE8FBF79_.wvu.PrintArea" localSheetId="15" hidden="1">'113 後期高齢者医療の状況'!$A$1:$G$11</definedName>
    <definedName name="Z_D0A5DE2C_3A62_DB4E_8C9A_F9E9DE8FBF79_.wvu.PrintArea" localSheetId="16" hidden="1">'114 加入状況'!$A$1:$K$11</definedName>
    <definedName name="Z_D0A5DE2C_3A62_DB4E_8C9A_F9E9DE8FBF79_.wvu.PrintArea" localSheetId="17" hidden="1">'115 療養諸費'!$A$1:$T$15</definedName>
    <definedName name="Z_D0A5DE2C_3A62_DB4E_8C9A_F9E9DE8FBF79_.wvu.PrintArea" localSheetId="18" hidden="1">'116 療養給付費'!$A$1:$K$22</definedName>
    <definedName name="Z_D0A5DE2C_3A62_DB4E_8C9A_F9E9DE8FBF79_.wvu.PrintArea" localSheetId="0" hidden="1">'98 生活保護人員'!$A$1:$J$16</definedName>
    <definedName name="Z_D0A5DE2C_3A62_DB4E_8C9A_F9E9DE8FBF79_.wvu.PrintArea" localSheetId="1" hidden="1">'99 生活保護費'!$A$1:$G$17</definedName>
    <definedName name="Z_D0A5DE2C_3A62_DB4E_8C9A_F9E9DE8FBF79_.wvu.Rows" localSheetId="12" hidden="1">'110 拠出年金'!$10:$13</definedName>
    <definedName name="Z_D0A5DE2C_3A62_DB4E_8C9A_F9E9DE8FBF79_.wvu.Rows" localSheetId="13" hidden="1">#REF!</definedName>
    <definedName name="Z_D0A5DE2C_3A62_DB4E_8C9A_F9E9DE8FBF79_.wvu.Rows" localSheetId="14" hidden="1">'112 福祉年金'!$4:$5,'112 福祉年金'!$8:$9</definedName>
    <definedName name="Z_D6B1A6F2_8FB3_4145_8FCD_689EA09752BF_.wvu.PrintArea" localSheetId="2" hidden="1">'100 身障手帳'!$A$1:$I$19</definedName>
    <definedName name="Z_D6B1A6F2_8FB3_4145_8FCD_689EA09752BF_.wvu.PrintArea" localSheetId="3" hidden="1">'101 療育手帳'!$A$1:$D$9</definedName>
    <definedName name="Z_D6B1A6F2_8FB3_4145_8FCD_689EA09752BF_.wvu.PrintArea" localSheetId="4" hidden="1">'102 精神'!$A$1:$D$11</definedName>
    <definedName name="Z_D6B1A6F2_8FB3_4145_8FCD_689EA09752BF_.wvu.PrintArea" localSheetId="5" hidden="1">'103 保育園の現況'!$A$1:$Q$20</definedName>
    <definedName name="Z_D6B1A6F2_8FB3_4145_8FCD_689EA09752BF_.wvu.PrintArea" localSheetId="6" hidden="1">'104 保育園の推移'!$A$1:$K$20</definedName>
    <definedName name="Z_D6B1A6F2_8FB3_4145_8FCD_689EA09752BF_.wvu.PrintArea" localSheetId="9" hidden="1">'107 児童館利用状況'!$A$1:$F$9</definedName>
    <definedName name="Z_D6B1A6F2_8FB3_4145_8FCD_689EA09752BF_.wvu.PrintArea" localSheetId="10" hidden="1">'108 老人クラブ'!$A$1:$D$10</definedName>
    <definedName name="Z_D6B1A6F2_8FB3_4145_8FCD_689EA09752BF_.wvu.PrintArea" localSheetId="13" hidden="1">'111 基礎年金'!$A$1:$G$12</definedName>
    <definedName name="Z_D6B1A6F2_8FB3_4145_8FCD_689EA09752BF_.wvu.PrintArea" localSheetId="15" hidden="1">'113 後期高齢者医療の状況'!$A$1:$G$11</definedName>
    <definedName name="Z_D6B1A6F2_8FB3_4145_8FCD_689EA09752BF_.wvu.PrintArea" localSheetId="16" hidden="1">'114 加入状況'!$A$1:$K$11</definedName>
    <definedName name="Z_D6B1A6F2_8FB3_4145_8FCD_689EA09752BF_.wvu.PrintArea" localSheetId="17" hidden="1">'115 療養諸費'!$A$1:$T$15</definedName>
    <definedName name="Z_D6B1A6F2_8FB3_4145_8FCD_689EA09752BF_.wvu.PrintArea" localSheetId="18" hidden="1">'116 療養給付費'!$A$1:$K$22</definedName>
    <definedName name="Z_D6B1A6F2_8FB3_4145_8FCD_689EA09752BF_.wvu.PrintArea" localSheetId="20" hidden="1">'118産業別労働災害発生件数'!$A$1:$M$14</definedName>
    <definedName name="Z_D6B1A6F2_8FB3_4145_8FCD_689EA09752BF_.wvu.PrintArea" localSheetId="0" hidden="1">'98 生活保護人員'!$A$1:$J$16</definedName>
    <definedName name="Z_D6B1A6F2_8FB3_4145_8FCD_689EA09752BF_.wvu.PrintArea" localSheetId="1" hidden="1">'99 生活保護費'!$A$1:$G$17</definedName>
    <definedName name="Z_D6B1A6F2_8FB3_4145_8FCD_689EA09752BF_.wvu.Rows" localSheetId="12" hidden="1">'110 拠出年金'!$10:$13</definedName>
    <definedName name="Z_D6B1A6F2_8FB3_4145_8FCD_689EA09752BF_.wvu.Rows" localSheetId="14" hidden="1">'112 福祉年金'!$4:$5,'112 福祉年金'!$8:$9</definedName>
    <definedName name="Z_DD93152C_0901_2847_87B6_6A5A77336527_.wvu.PrintArea" localSheetId="2" hidden="1">'100 身障手帳'!$A$1:$I$19</definedName>
    <definedName name="Z_DD93152C_0901_2847_87B6_6A5A77336527_.wvu.PrintArea" localSheetId="3" hidden="1">'101 療育手帳'!$A$1:$D$9</definedName>
    <definedName name="Z_DD93152C_0901_2847_87B6_6A5A77336527_.wvu.PrintArea" localSheetId="4" hidden="1">'102 精神'!$A$1:$D$11</definedName>
    <definedName name="Z_DD93152C_0901_2847_87B6_6A5A77336527_.wvu.PrintArea" localSheetId="5" hidden="1">'103 保育園の現況'!$A$1:$Q$20</definedName>
    <definedName name="Z_DD93152C_0901_2847_87B6_6A5A77336527_.wvu.PrintArea" localSheetId="6" hidden="1">'104 保育園の推移'!$A$1:$K$20</definedName>
    <definedName name="Z_DD93152C_0901_2847_87B6_6A5A77336527_.wvu.PrintArea" localSheetId="9" hidden="1">'107 児童館利用状況'!$A$1:$F$9</definedName>
    <definedName name="Z_DD93152C_0901_2847_87B6_6A5A77336527_.wvu.PrintArea" localSheetId="10" hidden="1">'108 老人クラブ'!$A$1:$D$10</definedName>
    <definedName name="Z_DD93152C_0901_2847_87B6_6A5A77336527_.wvu.PrintArea" localSheetId="12" hidden="1">'110 拠出年金'!$A$1:$G$18</definedName>
    <definedName name="Z_DD93152C_0901_2847_87B6_6A5A77336527_.wvu.PrintArea" localSheetId="13" hidden="1">'111 基礎年金'!$A$1:$G$12</definedName>
    <definedName name="Z_DD93152C_0901_2847_87B6_6A5A77336527_.wvu.PrintArea" localSheetId="15" hidden="1">'113 後期高齢者医療の状況'!$A$1:$G$11</definedName>
    <definedName name="Z_DD93152C_0901_2847_87B6_6A5A77336527_.wvu.PrintArea" localSheetId="16" hidden="1">'114 加入状況'!$A$1:$K$11</definedName>
    <definedName name="Z_DD93152C_0901_2847_87B6_6A5A77336527_.wvu.PrintArea" localSheetId="17" hidden="1">'115 療養諸費'!$A$1:$T$15</definedName>
    <definedName name="Z_DD93152C_0901_2847_87B6_6A5A77336527_.wvu.PrintArea" localSheetId="18" hidden="1">'116 療養給付費'!$A$1:$K$22</definedName>
    <definedName name="Z_DD93152C_0901_2847_87B6_6A5A77336527_.wvu.PrintArea" localSheetId="0" hidden="1">'98 生活保護人員'!$A$1:$J$16</definedName>
    <definedName name="Z_DD93152C_0901_2847_87B6_6A5A77336527_.wvu.PrintArea" localSheetId="1" hidden="1">'99 生活保護費'!$A$1:$G$17</definedName>
    <definedName name="Z_DD93152C_0901_2847_87B6_6A5A77336527_.wvu.Rows" localSheetId="12" hidden="1">'110 拠出年金'!$10:$13</definedName>
    <definedName name="Z_DD93152C_0901_2847_87B6_6A5A77336527_.wvu.Rows" localSheetId="13" hidden="1">#REF!</definedName>
    <definedName name="Z_DD93152C_0901_2847_87B6_6A5A77336527_.wvu.Rows" localSheetId="14" hidden="1">'112 福祉年金'!$4:$5,'112 福祉年金'!$8:$9</definedName>
    <definedName name="Z_E8263E98_0EC8_2144_9609_AF9619A50EEC_.wvu.PrintArea" localSheetId="2" hidden="1">'100 身障手帳'!$A$1:$I$19</definedName>
    <definedName name="Z_E8263E98_0EC8_2144_9609_AF9619A50EEC_.wvu.PrintArea" localSheetId="3" hidden="1">'101 療育手帳'!$A$1:$D$9</definedName>
    <definedName name="Z_E8263E98_0EC8_2144_9609_AF9619A50EEC_.wvu.PrintArea" localSheetId="4" hidden="1">'102 精神'!$A$1:$D$11</definedName>
    <definedName name="Z_E8263E98_0EC8_2144_9609_AF9619A50EEC_.wvu.PrintArea" localSheetId="5" hidden="1">'103 保育園の現況'!$A$1:$Q$20</definedName>
    <definedName name="Z_E8263E98_0EC8_2144_9609_AF9619A50EEC_.wvu.PrintArea" localSheetId="6" hidden="1">'104 保育園の推移'!$A$1:$K$20</definedName>
    <definedName name="Z_E8263E98_0EC8_2144_9609_AF9619A50EEC_.wvu.PrintArea" localSheetId="9" hidden="1">'107 児童館利用状況'!$A$1:$F$9</definedName>
    <definedName name="Z_E8263E98_0EC8_2144_9609_AF9619A50EEC_.wvu.PrintArea" localSheetId="10" hidden="1">'108 老人クラブ'!$A$1:$D$10</definedName>
    <definedName name="Z_E8263E98_0EC8_2144_9609_AF9619A50EEC_.wvu.PrintArea" localSheetId="12" hidden="1">'110 拠出年金'!$A$1:$G$18</definedName>
    <definedName name="Z_E8263E98_0EC8_2144_9609_AF9619A50EEC_.wvu.PrintArea" localSheetId="13" hidden="1">'111 基礎年金'!$A$1:$G$12</definedName>
    <definedName name="Z_E8263E98_0EC8_2144_9609_AF9619A50EEC_.wvu.PrintArea" localSheetId="15" hidden="1">'113 後期高齢者医療の状況'!$A$1:$G$11</definedName>
    <definedName name="Z_E8263E98_0EC8_2144_9609_AF9619A50EEC_.wvu.PrintArea" localSheetId="16" hidden="1">'114 加入状況'!$A$1:$K$11</definedName>
    <definedName name="Z_E8263E98_0EC8_2144_9609_AF9619A50EEC_.wvu.PrintArea" localSheetId="17" hidden="1">'115 療養諸費'!$A$1:$T$15</definedName>
    <definedName name="Z_E8263E98_0EC8_2144_9609_AF9619A50EEC_.wvu.PrintArea" localSheetId="18" hidden="1">'116 療養給付費'!$A$1:$K$22</definedName>
    <definedName name="Z_E8263E98_0EC8_2144_9609_AF9619A50EEC_.wvu.PrintArea" localSheetId="0" hidden="1">'98 生活保護人員'!$A$1:$J$16</definedName>
    <definedName name="Z_E8263E98_0EC8_2144_9609_AF9619A50EEC_.wvu.PrintArea" localSheetId="1" hidden="1">'99 生活保護費'!$A$1:$G$17</definedName>
    <definedName name="Z_E8263E98_0EC8_2144_9609_AF9619A50EEC_.wvu.Rows" localSheetId="12" hidden="1">'110 拠出年金'!$10:$13</definedName>
    <definedName name="Z_E8263E98_0EC8_2144_9609_AF9619A50EEC_.wvu.Rows" localSheetId="13" hidden="1">#REF!</definedName>
    <definedName name="Z_E8263E98_0EC8_2144_9609_AF9619A50EEC_.wvu.Rows" localSheetId="14" hidden="1">'112 福祉年金'!$4:$5,'112 福祉年金'!$8:$9</definedName>
    <definedName name="Z_FF6A9635_A877_4C2C_8C94_D5E4E5237035_.wvu.PrintArea" localSheetId="2" hidden="1">'100 身障手帳'!$A$1:$H$19</definedName>
    <definedName name="Z_FF6A9635_A877_4C2C_8C94_D5E4E5237035_.wvu.PrintArea" localSheetId="3" hidden="1">'101 療育手帳'!$A$1:$D$9</definedName>
    <definedName name="Z_FF6A9635_A877_4C2C_8C94_D5E4E5237035_.wvu.PrintArea" localSheetId="4" hidden="1">'102 精神'!$A$1:$C$10</definedName>
    <definedName name="Z_FF6A9635_A877_4C2C_8C94_D5E4E5237035_.wvu.PrintArea" localSheetId="5" hidden="1">'103 保育園の現況'!$A$1:$Q$18</definedName>
    <definedName name="Z_FF6A9635_A877_4C2C_8C94_D5E4E5237035_.wvu.PrintArea" localSheetId="6" hidden="1">'104 保育園の推移'!$A$1:$G$16</definedName>
    <definedName name="Z_FF6A9635_A877_4C2C_8C94_D5E4E5237035_.wvu.PrintArea" localSheetId="7" hidden="1">'105 認定こども園の現況'!$A$1:$H$16</definedName>
    <definedName name="Z_FF6A9635_A877_4C2C_8C94_D5E4E5237035_.wvu.PrintArea" localSheetId="8" hidden="1">'106 認定こども園の推移'!$A$1:$G$9</definedName>
    <definedName name="Z_FF6A9635_A877_4C2C_8C94_D5E4E5237035_.wvu.PrintArea" localSheetId="9" hidden="1">'107 児童館利用状況'!$A$1:$F$9</definedName>
    <definedName name="Z_FF6A9635_A877_4C2C_8C94_D5E4E5237035_.wvu.PrintArea" localSheetId="10" hidden="1">'108 老人クラブ'!$A$1:$D$10</definedName>
    <definedName name="Z_FF6A9635_A877_4C2C_8C94_D5E4E5237035_.wvu.PrintArea" localSheetId="11" hidden="1">'109 国民年金'!$A$1:$G$9</definedName>
    <definedName name="Z_FF6A9635_A877_4C2C_8C94_D5E4E5237035_.wvu.PrintArea" localSheetId="12" hidden="1">'110 拠出年金'!$A$1:$G$18</definedName>
    <definedName name="Z_FF6A9635_A877_4C2C_8C94_D5E4E5237035_.wvu.PrintArea" localSheetId="13" hidden="1">'111 基礎年金'!$A$1:$G$12</definedName>
    <definedName name="Z_FF6A9635_A877_4C2C_8C94_D5E4E5237035_.wvu.PrintArea" localSheetId="15" hidden="1">'113 後期高齢者医療の状況'!$A$1:$G$11</definedName>
    <definedName name="Z_FF6A9635_A877_4C2C_8C94_D5E4E5237035_.wvu.PrintArea" localSheetId="16" hidden="1">'114 加入状況'!$A$1:$K$11</definedName>
    <definedName name="Z_FF6A9635_A877_4C2C_8C94_D5E4E5237035_.wvu.PrintArea" localSheetId="17" hidden="1">'115 療養諸費'!$A$1:$S$18</definedName>
    <definedName name="Z_FF6A9635_A877_4C2C_8C94_D5E4E5237035_.wvu.PrintArea" localSheetId="18" hidden="1">'116 療養給付費'!$A$1:$K$20</definedName>
    <definedName name="Z_FF6A9635_A877_4C2C_8C94_D5E4E5237035_.wvu.PrintArea" localSheetId="19" hidden="1">'117 特定健康診査・特定保健指導'!$A$1:$J$10</definedName>
    <definedName name="Z_FF6A9635_A877_4C2C_8C94_D5E4E5237035_.wvu.PrintArea" localSheetId="20" hidden="1">'118産業別労働災害発生件数'!$A$1:$M$14</definedName>
    <definedName name="Z_FF6A9635_A877_4C2C_8C94_D5E4E5237035_.wvu.PrintArea" localSheetId="0" hidden="1">'98 生活保護人員'!$A$1:$J$10</definedName>
    <definedName name="Z_FF6A9635_A877_4C2C_8C94_D5E4E5237035_.wvu.PrintArea" localSheetId="1" hidden="1">'99 生活保護費'!$A$1:$G$9</definedName>
    <definedName name="Z_FF6A9635_A877_4C2C_8C94_D5E4E5237035_.wvu.Rows" localSheetId="12" hidden="1">'110 拠出年金'!$10:$13</definedName>
    <definedName name="Z_FF6A9635_A877_4C2C_8C94_D5E4E5237035_.wvu.Rows" localSheetId="14" hidden="1">'112 福祉年金'!$4:$5,'112 福祉年金'!$8:$9</definedName>
  </definedNames>
  <calcPr calcId="191029"/>
  <customWorkbookViews>
    <customWorkbookView name="竹内 智哉 - 個人用ビュー" guid="{69517510-72C6-46E4-AF54-0B20AA80610A}" mergeInterval="0" personalView="1" maximized="1" xWindow="-9" yWindow="-9" windowWidth="1938" windowHeight="1038" tabRatio="709" activeSheetId="1"/>
    <customWorkbookView name="旅家 法子 - 個人用ビュー" guid="{B2F7F4C2-7319-4A81-8738-93BD1150A3D9}" personalView="1" maximized="1" xWindow="-9" yWindow="-9" windowWidth="1938" windowHeight="1038" activeSheetId="11"/>
    <customWorkbookView name="石黒 夏代 - 個人用ビュー" guid="{CB1E5D52-6238-E64B-BB32-E480131AAA1D}" mergeInterval="15" personalView="1" xWindow="4" yWindow="33" windowWidth="1912" windowHeight="701" tabRatio="709" activeSheetId="2"/>
    <customWorkbookView name="秋永 莉奈 - 個人用ビュー" guid="{165929BF-7974-CA4E-9F12-A80910551A25}" mergeInterval="15" personalView="1" maximized="1" xWindow="4" yWindow="33" windowWidth="1912" windowHeight="701" tabRatio="709" activeSheetId="18"/>
    <customWorkbookView name="磯部 博貴 - 個人用ビュー" guid="{78B270F9-721B-42AA-84EC-573272D2179D}" personalView="1" maximized="1" xWindow="-8" yWindow="-8" windowWidth="1936" windowHeight="1048" activeSheetId="14" showComments="commIndAndComment"/>
    <customWorkbookView name="渋谷 響 - 個人用ビュー" guid="{C4A529F9-AE54-9C48-A9A0-E181771CA2CC}" mergeInterval="15" personalView="1" maximized="1" xWindow="4" yWindow="33" windowWidth="1912" windowHeight="701" activeSheetId="10"/>
    <customWorkbookView name="髙木 明康 - 個人用ビュー" guid="{D0A5DE2C-3A62-DB4E-8C9A-F9E9DE8FBF79}" mergeInterval="15" personalView="1" maximized="1" xWindow="4" yWindow="33" windowWidth="1912" windowHeight="701" activeSheetId="17"/>
    <customWorkbookView name="佐武 峻一 - 個人用ビュー" guid="{A6A8F5D7-1FFF-9A4F-A8FE-C58588873306}" mergeInterval="15" personalView="1" maximized="1" xWindow="4" yWindow="33" windowWidth="1912" windowHeight="701" activeSheetId="18"/>
    <customWorkbookView name="矢後 千里 - 個人用ビュー" guid="{DD93152C-0901-2847-87B6-6A5A77336527}" mergeInterval="15" personalView="1" maximized="1" xWindow="4" yWindow="33" windowWidth="1912" windowHeight="701" activeSheetId="15"/>
    <customWorkbookView name="小笠原 由香 - 個人用ビュー" guid="{D08856E5-1694-2C4B-9C35-2E5A298BF80F}" mergeInterval="15" personalView="1" maximized="1" xWindow="4" yWindow="33" windowWidth="1912" windowHeight="701" activeSheetId="20"/>
    <customWorkbookView name="寶田 郁穂 - 個人用ビュー" guid="{E8263E98-0EC8-2144-9609-AF9619A50EEC}" mergeInterval="15" personalView="1" maximized="1" xWindow="4" yWindow="33" windowWidth="1912" windowHeight="701" activeSheetId="11"/>
    <customWorkbookView name="矢野 由香里 - 個人用ビュー" guid="{D6B1A6F2-8FB3-4145-8FCD-689EA09752BF}" mergeInterval="15" personalView="1" maximized="1" xWindow="4" yWindow="33" windowWidth="1912" windowHeight="701" activeSheetId="8"/>
    <customWorkbookView name="渋田 浩司 - 個人用ビュー" guid="{271660B1-6CB6-6F49-9CEE-16B6A8A3D5FD}" mergeInterval="15" personalView="1" maximized="1" xWindow="4" yWindow="27" windowWidth="1528" windowHeight="559" activeSheetId="3"/>
    <customWorkbookView name="高寺 麻未子 - 個人用ビュー" guid="{CB367315-3D3C-E941-9652-C7D5374EDB4E}" mergeInterval="15" personalView="1" maximized="1" xWindow="4" yWindow="33" windowWidth="1912" windowHeight="701" activeSheetId="5"/>
    <customWorkbookView name="横山 拓也 - 個人用ビュー" guid="{1B7D0D4D-BBA4-504B-A36F-4ADCC7A2AFCE}" mergeInterval="15" personalView="1" maximized="1" xWindow="4" yWindow="33" windowWidth="1912" windowHeight="701" activeSheetId="4"/>
    <customWorkbookView name="石﨑 暁士 - 個人用ビュー" guid="{4379138C-A6A3-E045-9961-DEB2F8FD6E47}" mergeInterval="15" personalView="1" maximized="1" xWindow="4" yWindow="33" windowWidth="1912" windowHeight="701" activeSheetId="18"/>
    <customWorkbookView name="堀岡 兼悟 - 個人用ビュー" guid="{886C709C-B6A8-3D46-9271-C9E75061DDD1}" mergeInterval="15" personalView="1" maximized="1" xWindow="4" yWindow="41" windowWidth="2392" windowHeight="878" activeSheetId="17"/>
    <customWorkbookView name="田尻 加代子 - 個人用ビュー" guid="{931E0F76-57EA-384B-AA0E-261CDD1666AC}" mergeInterval="15" personalView="1" maximized="1" xWindow="4" yWindow="41" windowWidth="2392" windowHeight="878" activeSheetId="19"/>
    <customWorkbookView name="岩濱 好則 - 個人用ビュー" guid="{C1D833D9-64CE-4401-BB74-0C1AF8DFBB6A}" mergeInterval="0" personalView="1" maximized="1" xWindow="-9" yWindow="-9" windowWidth="1938" windowHeight="1038" tabRatio="709" activeSheetId="21"/>
    <customWorkbookView name="野上 ユカ - 個人用ビュー" guid="{FF6A9635-A877-4C2C-8C94-D5E4E5237035}" mergeInterval="0" personalView="1" xWindow="741" yWindow="5" windowWidth="1223" windowHeight="981" tabRatio="709" activeSheetId="2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26" l="1"/>
  <c r="L9" i="26"/>
  <c r="J9" i="26"/>
  <c r="I9" i="26"/>
  <c r="H9" i="26"/>
  <c r="G9" i="26"/>
  <c r="F9" i="26"/>
  <c r="E9" i="26"/>
  <c r="D9" i="26"/>
  <c r="K21" i="24" l="1"/>
  <c r="H21" i="24"/>
  <c r="E21" i="24"/>
  <c r="K20" i="24"/>
  <c r="H20" i="24"/>
  <c r="E20" i="24"/>
  <c r="K19" i="24"/>
  <c r="H19" i="24"/>
  <c r="E19" i="24"/>
  <c r="K18" i="24"/>
  <c r="H18" i="24"/>
  <c r="E18" i="24"/>
  <c r="K17" i="24"/>
  <c r="H17" i="24"/>
  <c r="E17" i="24"/>
  <c r="K16" i="24"/>
  <c r="H16" i="24"/>
  <c r="E16" i="24"/>
  <c r="K15" i="24"/>
  <c r="H15" i="24"/>
  <c r="E15" i="24"/>
  <c r="K14" i="24"/>
  <c r="H14" i="24"/>
  <c r="E14" i="24"/>
  <c r="K13" i="24"/>
  <c r="H13" i="24"/>
  <c r="E13" i="24"/>
  <c r="K12" i="24"/>
  <c r="H12" i="24"/>
  <c r="E12" i="24"/>
  <c r="E9" i="24" s="1"/>
  <c r="K11" i="24"/>
  <c r="H11" i="24"/>
  <c r="E11" i="24"/>
  <c r="K10" i="24"/>
  <c r="H10" i="24"/>
  <c r="H9" i="24" s="1"/>
  <c r="E10" i="24"/>
  <c r="M9" i="24"/>
  <c r="L9" i="24"/>
  <c r="K9" i="24"/>
  <c r="J9" i="24"/>
  <c r="I9" i="24"/>
  <c r="G9" i="24"/>
  <c r="F9" i="24"/>
  <c r="D9" i="24"/>
  <c r="C13" i="21" l="1"/>
  <c r="C8" i="21"/>
  <c r="C10" i="21"/>
  <c r="C5" i="21"/>
  <c r="I18" i="19"/>
  <c r="G18" i="19"/>
  <c r="F18" i="19"/>
  <c r="C18" i="19"/>
  <c r="I17" i="19"/>
  <c r="H17" i="19"/>
  <c r="G17" i="19"/>
  <c r="F17" i="19"/>
  <c r="I16" i="19"/>
  <c r="G16" i="19"/>
  <c r="F16" i="19"/>
  <c r="E16" i="19"/>
  <c r="C16" i="19"/>
  <c r="I15" i="19"/>
  <c r="G15" i="19"/>
  <c r="F15" i="19"/>
  <c r="C15" i="19"/>
  <c r="I14" i="19"/>
  <c r="H14" i="19"/>
  <c r="G14" i="19"/>
  <c r="F14" i="19"/>
  <c r="I13" i="19"/>
  <c r="G13" i="19"/>
  <c r="F13" i="19"/>
  <c r="E13" i="19"/>
  <c r="C13" i="19"/>
  <c r="I12" i="19"/>
  <c r="G12" i="19"/>
  <c r="F12" i="19"/>
  <c r="I11" i="19"/>
  <c r="H11" i="19"/>
  <c r="G11" i="19"/>
  <c r="F11" i="19"/>
  <c r="E11" i="19"/>
  <c r="I10" i="19"/>
  <c r="G10" i="19"/>
  <c r="F10" i="19"/>
  <c r="E10" i="19"/>
  <c r="C10" i="19"/>
  <c r="I9" i="19"/>
  <c r="G9" i="19"/>
  <c r="F9" i="19"/>
  <c r="I8" i="19"/>
  <c r="H8" i="19"/>
  <c r="G8" i="19"/>
  <c r="F8" i="19"/>
  <c r="I7" i="19"/>
  <c r="G7" i="19"/>
  <c r="F7" i="19"/>
  <c r="E7" i="19"/>
  <c r="C7" i="19"/>
  <c r="I6" i="19"/>
  <c r="G6" i="19"/>
  <c r="F6" i="19"/>
  <c r="E6" i="19"/>
  <c r="K5" i="19"/>
  <c r="J5" i="19"/>
  <c r="I5" i="19"/>
  <c r="H5" i="19"/>
  <c r="G5" i="19"/>
  <c r="F5" i="19"/>
  <c r="E5" i="19"/>
  <c r="D5" i="19"/>
  <c r="C5" i="19"/>
  <c r="I4" i="19"/>
  <c r="G4" i="19"/>
  <c r="F4" i="19"/>
  <c r="E4" i="19"/>
  <c r="C4" i="19"/>
  <c r="I18" i="18"/>
  <c r="H18" i="18"/>
  <c r="G18" i="18"/>
  <c r="F18" i="18"/>
  <c r="I17" i="18"/>
  <c r="H17" i="18"/>
  <c r="G17" i="18"/>
  <c r="F17" i="18"/>
  <c r="I16" i="18"/>
  <c r="H16" i="18"/>
  <c r="G16" i="18"/>
  <c r="F16" i="18"/>
  <c r="I15" i="18"/>
  <c r="H15" i="18"/>
  <c r="G15" i="18"/>
  <c r="F15" i="18"/>
  <c r="I14" i="18"/>
  <c r="H14" i="18"/>
  <c r="G14" i="18"/>
  <c r="F14" i="18"/>
  <c r="S13" i="18"/>
  <c r="R13" i="18"/>
  <c r="Q13" i="18"/>
  <c r="P13" i="18"/>
  <c r="I13" i="18"/>
  <c r="H13" i="18"/>
  <c r="G13" i="18"/>
  <c r="F13" i="18"/>
  <c r="S12" i="18"/>
  <c r="R12" i="18"/>
  <c r="Q12" i="18"/>
  <c r="P12" i="18"/>
  <c r="I12" i="18"/>
  <c r="H12" i="18"/>
  <c r="G12" i="18"/>
  <c r="F12" i="18"/>
  <c r="S11" i="18"/>
  <c r="R11" i="18"/>
  <c r="Q11" i="18"/>
  <c r="P11" i="18"/>
  <c r="I11" i="18"/>
  <c r="H11" i="18"/>
  <c r="G11" i="18"/>
  <c r="F11" i="18"/>
  <c r="S10" i="18"/>
  <c r="R10" i="18"/>
  <c r="Q10" i="18"/>
  <c r="P10" i="18"/>
  <c r="I10" i="18"/>
  <c r="H10" i="18"/>
  <c r="G10" i="18"/>
  <c r="F10" i="18"/>
  <c r="S9" i="18"/>
  <c r="R9" i="18"/>
  <c r="Q9" i="18"/>
  <c r="P9" i="18"/>
  <c r="I9" i="18"/>
  <c r="H9" i="18"/>
  <c r="G9" i="18"/>
  <c r="F9" i="18"/>
  <c r="S8" i="18"/>
  <c r="R8" i="18"/>
  <c r="Q8" i="18"/>
  <c r="P8" i="18"/>
  <c r="I8" i="18"/>
  <c r="H8" i="18"/>
  <c r="G8" i="18"/>
  <c r="F8" i="18"/>
  <c r="E8" i="18"/>
  <c r="S7" i="18"/>
  <c r="R7" i="18"/>
  <c r="Q7" i="18"/>
  <c r="P7" i="18"/>
  <c r="I7" i="18"/>
  <c r="E7" i="18"/>
  <c r="H7" i="18" s="1"/>
  <c r="D7" i="18"/>
  <c r="S6" i="18"/>
  <c r="R6" i="18"/>
  <c r="Q6" i="18"/>
  <c r="P6" i="18"/>
  <c r="F6" i="18"/>
  <c r="E6" i="18"/>
  <c r="H6" i="18" s="1"/>
  <c r="D6" i="18"/>
  <c r="C6" i="18"/>
  <c r="I6" i="18" s="1"/>
  <c r="S5" i="18"/>
  <c r="R5" i="18"/>
  <c r="Q5" i="18"/>
  <c r="P5" i="18"/>
  <c r="I5" i="18"/>
  <c r="H5" i="18"/>
  <c r="F5" i="18"/>
  <c r="E5" i="18"/>
  <c r="G5" i="18" s="1"/>
  <c r="D5" i="18"/>
  <c r="C5" i="18"/>
  <c r="S4" i="18"/>
  <c r="R4" i="18"/>
  <c r="Q4" i="18"/>
  <c r="P4" i="18"/>
  <c r="I4" i="18"/>
  <c r="E4" i="18"/>
  <c r="H4" i="18" s="1"/>
  <c r="K10" i="17"/>
  <c r="H10" i="17"/>
  <c r="K9" i="17"/>
  <c r="H9" i="17"/>
  <c r="K8" i="17"/>
  <c r="H8" i="17"/>
  <c r="K7" i="17"/>
  <c r="H7" i="17"/>
  <c r="F11" i="14"/>
  <c r="E11" i="14"/>
  <c r="F10" i="14"/>
  <c r="E10" i="14"/>
  <c r="F17" i="13"/>
  <c r="E17" i="13"/>
  <c r="F16" i="13"/>
  <c r="E16" i="13"/>
  <c r="F8" i="12"/>
  <c r="E8" i="12"/>
  <c r="F6" i="12"/>
  <c r="E6" i="12"/>
  <c r="B8" i="4"/>
  <c r="B7" i="4"/>
  <c r="B4" i="4"/>
  <c r="C15" i="3"/>
  <c r="C14" i="3"/>
  <c r="H13" i="3"/>
  <c r="G13" i="3"/>
  <c r="F13" i="3"/>
  <c r="E13" i="3"/>
  <c r="D13" i="3"/>
  <c r="C13" i="3"/>
  <c r="C12" i="3"/>
  <c r="C11" i="3"/>
  <c r="H10" i="3"/>
  <c r="G10" i="3"/>
  <c r="F10" i="3"/>
  <c r="E10" i="3"/>
  <c r="D10" i="3"/>
  <c r="C10" i="3"/>
  <c r="B8" i="2"/>
  <c r="B7" i="2"/>
  <c r="B6" i="2"/>
  <c r="B5" i="2"/>
  <c r="B4" i="2"/>
  <c r="E9" i="1"/>
  <c r="E8" i="1"/>
  <c r="E7" i="1"/>
  <c r="E6" i="1"/>
  <c r="E5" i="1"/>
  <c r="F4" i="18" l="1"/>
  <c r="F7" i="18"/>
  <c r="G6" i="18"/>
  <c r="G4" i="18"/>
  <c r="G7" i="18"/>
</calcChain>
</file>

<file path=xl/sharedStrings.xml><?xml version="1.0" encoding="utf-8"?>
<sst xmlns="http://schemas.openxmlformats.org/spreadsheetml/2006/main" count="674" uniqueCount="311">
  <si>
    <t xml:space="preserve"> 堀岡保育園</t>
  </si>
  <si>
    <t>資料：社会福祉課</t>
  </si>
  <si>
    <t xml:space="preserve"> 海老江こども園</t>
  </si>
  <si>
    <t>総 額</t>
  </si>
  <si>
    <t>小学生</t>
  </si>
  <si>
    <r>
      <t>102</t>
    </r>
    <r>
      <rPr>
        <b/>
        <sz val="14"/>
        <rFont val="ＭＳ 明朝"/>
        <family val="1"/>
        <charset val="128"/>
      </rPr>
      <t>　精神障害者保健福祉手帳交付者数</t>
    </r>
  </si>
  <si>
    <t>住宅
扶助</t>
  </si>
  <si>
    <t>老齢福祉年金</t>
    <rPh sb="2" eb="4">
      <t>フクシ</t>
    </rPh>
    <phoneticPr fontId="2"/>
  </si>
  <si>
    <t>活動補助金</t>
    <rPh sb="0" eb="2">
      <t>カツドウ</t>
    </rPh>
    <phoneticPr fontId="2"/>
  </si>
  <si>
    <t>計</t>
    <rPh sb="0" eb="1">
      <t>ケイ</t>
    </rPh>
    <phoneticPr fontId="2"/>
  </si>
  <si>
    <t xml:space="preserve"> 水戸田保育園</t>
    <rPh sb="1" eb="2">
      <t>ミズ</t>
    </rPh>
    <rPh sb="2" eb="3">
      <t>ト</t>
    </rPh>
    <rPh sb="3" eb="4">
      <t>タ</t>
    </rPh>
    <rPh sb="4" eb="7">
      <t>ホイクエン</t>
    </rPh>
    <phoneticPr fontId="2"/>
  </si>
  <si>
    <t>令和４年度</t>
    <rPh sb="0" eb="2">
      <t>レイワ</t>
    </rPh>
    <rPh sb="3" eb="5">
      <t>ネンド</t>
    </rPh>
    <phoneticPr fontId="2"/>
  </si>
  <si>
    <t>令和２年度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</si>
  <si>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</si>
  <si>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その他</t>
  </si>
  <si>
    <t>(単位：件、円)</t>
  </si>
  <si>
    <t xml:space="preserve"> 新湊中部保育園</t>
  </si>
  <si>
    <t>医療
扶助</t>
  </si>
  <si>
    <t>障害年金</t>
  </si>
  <si>
    <t>教育
扶助</t>
  </si>
  <si>
    <t>生活
扶助</t>
  </si>
  <si>
    <t>総 数</t>
    <rPh sb="0" eb="1">
      <t>フサ</t>
    </rPh>
    <rPh sb="2" eb="3">
      <t>カズ</t>
    </rPh>
    <phoneticPr fontId="2"/>
  </si>
  <si>
    <t>総 数</t>
  </si>
  <si>
    <t xml:space="preserve"> 18歳未満</t>
  </si>
  <si>
    <t>注）６時間以上の勤務職員のみ（看護師除く）</t>
    <rPh sb="0" eb="1">
      <t>チュウ</t>
    </rPh>
    <rPh sb="3" eb="5">
      <t>ジカン</t>
    </rPh>
    <rPh sb="5" eb="7">
      <t>イジョウ</t>
    </rPh>
    <rPh sb="8" eb="10">
      <t>キンム</t>
    </rPh>
    <rPh sb="10" eb="12">
      <t>ショクイン</t>
    </rPh>
    <phoneticPr fontId="2"/>
  </si>
  <si>
    <r>
      <t>98</t>
    </r>
    <r>
      <rPr>
        <b/>
        <sz val="14"/>
        <rFont val="ＭＳ 明朝"/>
        <family val="1"/>
        <charset val="128"/>
      </rPr>
      <t>　生活保護人員の推移</t>
    </r>
  </si>
  <si>
    <t>保護率
(‰)</t>
  </si>
  <si>
    <t>区 分</t>
    <rPh sb="0" eb="1">
      <t>ク</t>
    </rPh>
    <rPh sb="2" eb="3">
      <t>ブン</t>
    </rPh>
    <phoneticPr fontId="2"/>
  </si>
  <si>
    <t>人 員</t>
  </si>
  <si>
    <t>世 帯</t>
  </si>
  <si>
    <t>保護延人員</t>
  </si>
  <si>
    <t>保護実数（平均数）</t>
    <rPh sb="5" eb="7">
      <t>ヘイキン</t>
    </rPh>
    <rPh sb="7" eb="8">
      <t>スウ</t>
    </rPh>
    <phoneticPr fontId="2"/>
  </si>
  <si>
    <t>新規求人数</t>
  </si>
  <si>
    <t>18歳未満</t>
    <rPh sb="2" eb="3">
      <t>サイ</t>
    </rPh>
    <rPh sb="3" eb="5">
      <t>ミマン</t>
    </rPh>
    <phoneticPr fontId="2"/>
  </si>
  <si>
    <t>区 分</t>
  </si>
  <si>
    <t>(単位：人)</t>
  </si>
  <si>
    <t>医療扶助</t>
  </si>
  <si>
    <t>住宅扶助</t>
  </si>
  <si>
    <t>教育扶助</t>
  </si>
  <si>
    <r>
      <t>101</t>
    </r>
    <r>
      <rPr>
        <b/>
        <sz val="14"/>
        <rFont val="ＭＳ 明朝"/>
        <family val="1"/>
        <charset val="128"/>
      </rPr>
      <t>　療育手帳交付者数</t>
    </r>
  </si>
  <si>
    <t>クラブ数</t>
  </si>
  <si>
    <t>生活扶助</t>
  </si>
  <si>
    <t>(単位：円)</t>
  </si>
  <si>
    <t>５月</t>
  </si>
  <si>
    <r>
      <t>99</t>
    </r>
    <r>
      <rPr>
        <b/>
        <sz val="14"/>
        <rFont val="ＭＳ 明朝"/>
        <family val="1"/>
        <charset val="128"/>
      </rPr>
      <t>　生活保護費の推移</t>
    </r>
  </si>
  <si>
    <t>１月</t>
  </si>
  <si>
    <t xml:space="preserve"> 18歳以上</t>
  </si>
  <si>
    <t>18歳以上</t>
    <rPh sb="2" eb="3">
      <t>サイ</t>
    </rPh>
    <rPh sb="3" eb="5">
      <t>イジョウ</t>
    </rPh>
    <phoneticPr fontId="2"/>
  </si>
  <si>
    <t>-</t>
  </si>
  <si>
    <t>総  数</t>
  </si>
  <si>
    <t>内部
障害</t>
  </si>
  <si>
    <t>１日当たり
(円)</t>
  </si>
  <si>
    <t>(円)</t>
    <rPh sb="1" eb="2">
      <t>エン</t>
    </rPh>
    <phoneticPr fontId="2"/>
  </si>
  <si>
    <t>肢体
不自由</t>
  </si>
  <si>
    <t>音声･言語･
そしゃく
機能障害</t>
  </si>
  <si>
    <t xml:space="preserve"> 大島つばさ保育園</t>
  </si>
  <si>
    <t>日 数 (日)</t>
  </si>
  <si>
    <t>聴覚
障害</t>
  </si>
  <si>
    <t xml:space="preserve"> 大島南部保育園</t>
  </si>
  <si>
    <t>視覚
障害</t>
  </si>
  <si>
    <t xml:space="preserve"> 下村保育園</t>
  </si>
  <si>
    <t>人 口</t>
    <rPh sb="0" eb="1">
      <t>ヒト</t>
    </rPh>
    <rPh sb="2" eb="3">
      <t>クチ</t>
    </rPh>
    <phoneticPr fontId="2"/>
  </si>
  <si>
    <r>
      <t>100</t>
    </r>
    <r>
      <rPr>
        <b/>
        <sz val="14"/>
        <rFont val="ＭＳ 明朝"/>
        <family val="1"/>
        <charset val="128"/>
      </rPr>
      <t>　身体障害者手帳交付者数</t>
    </r>
  </si>
  <si>
    <t>交付者数</t>
    <rPh sb="0" eb="2">
      <t>コウフ</t>
    </rPh>
    <rPh sb="2" eb="3">
      <t>シャ</t>
    </rPh>
    <rPh sb="3" eb="4">
      <t>スウ</t>
    </rPh>
    <phoneticPr fontId="2"/>
  </si>
  <si>
    <t xml:space="preserve"> 大門きらら保育園</t>
  </si>
  <si>
    <t>資料：子育て支援課</t>
    <rPh sb="3" eb="5">
      <t>コソダ</t>
    </rPh>
    <rPh sb="6" eb="8">
      <t>シエン</t>
    </rPh>
    <phoneticPr fontId="2"/>
  </si>
  <si>
    <t xml:space="preserve"> 池多保育園</t>
  </si>
  <si>
    <t xml:space="preserve"> 片口保育園</t>
  </si>
  <si>
    <t>令和２年度</t>
    <rPh sb="0" eb="2">
      <t>レイワ</t>
    </rPh>
    <phoneticPr fontId="2"/>
  </si>
  <si>
    <t xml:space="preserve"> 千成保育園</t>
  </si>
  <si>
    <t xml:space="preserve"> 放生津保育園</t>
  </si>
  <si>
    <t xml:space="preserve"> 大江保育園</t>
  </si>
  <si>
    <t xml:space="preserve"> 金山保育園</t>
  </si>
  <si>
    <t xml:space="preserve"> 塚原保育園</t>
  </si>
  <si>
    <t>製造業</t>
  </si>
  <si>
    <t xml:space="preserve"> 杉の子保育園</t>
  </si>
  <si>
    <t>臨職
及び
パート
(内数)</t>
  </si>
  <si>
    <t>その他
調理員</t>
  </si>
  <si>
    <t>実施率</t>
    <rPh sb="0" eb="2">
      <t>ジッシ</t>
    </rPh>
    <rPh sb="2" eb="3">
      <t>リツ</t>
    </rPh>
    <phoneticPr fontId="2"/>
  </si>
  <si>
    <t>保育士
 (園長含む）</t>
    <rPh sb="6" eb="8">
      <t>エンチョウ</t>
    </rPh>
    <rPh sb="8" eb="9">
      <t>フク</t>
    </rPh>
    <phoneticPr fontId="2"/>
  </si>
  <si>
    <t>会計年度任用職員
(内数)</t>
    <rPh sb="0" eb="2">
      <t>カイケイ</t>
    </rPh>
    <rPh sb="2" eb="4">
      <t>ネンド</t>
    </rPh>
    <rPh sb="4" eb="6">
      <t>ニンヨウ</t>
    </rPh>
    <rPh sb="6" eb="8">
      <t>ショクイン</t>
    </rPh>
    <phoneticPr fontId="2"/>
  </si>
  <si>
    <t xml:space="preserve">保育室
（室）
</t>
    <rPh sb="5" eb="6">
      <t>シツ</t>
    </rPh>
    <phoneticPr fontId="2"/>
  </si>
  <si>
    <t>入園
人員
（人）</t>
  </si>
  <si>
    <t>定員
（人）</t>
  </si>
  <si>
    <t>７月</t>
  </si>
  <si>
    <t>職員数（人）</t>
    <rPh sb="4" eb="5">
      <t>ヒト</t>
    </rPh>
    <phoneticPr fontId="2"/>
  </si>
  <si>
    <t>保育園名</t>
  </si>
  <si>
    <t>道路貨物
運送業(a)</t>
  </si>
  <si>
    <t>私立</t>
    <rPh sb="0" eb="2">
      <t>シリツ</t>
    </rPh>
    <phoneticPr fontId="2"/>
  </si>
  <si>
    <t>公立</t>
    <rPh sb="0" eb="2">
      <t>コウリツ</t>
    </rPh>
    <phoneticPr fontId="2"/>
  </si>
  <si>
    <r>
      <t>103</t>
    </r>
    <r>
      <rPr>
        <b/>
        <sz val="14"/>
        <rFont val="ＭＳ 明朝"/>
        <family val="1"/>
        <charset val="128"/>
      </rPr>
      <t>　保育園の現況</t>
    </r>
  </si>
  <si>
    <t xml:space="preserve">支給額 </t>
  </si>
  <si>
    <t xml:space="preserve">    4 令和５年度から私立保育園３園が幼保連携型認定こども園に移行</t>
    <rPh sb="6" eb="8">
      <t>レイワ</t>
    </rPh>
    <rPh sb="9" eb="11">
      <t>ネンド</t>
    </rPh>
    <rPh sb="13" eb="15">
      <t>シリツ</t>
    </rPh>
    <rPh sb="15" eb="18">
      <t>ホイクエン</t>
    </rPh>
    <rPh sb="19" eb="20">
      <t>エン</t>
    </rPh>
    <rPh sb="21" eb="26">
      <t>ヨウホレンケイガタ</t>
    </rPh>
    <rPh sb="26" eb="28">
      <t>ニンテイ</t>
    </rPh>
    <rPh sb="31" eb="32">
      <t>エン</t>
    </rPh>
    <rPh sb="33" eb="35">
      <t>イコウ</t>
    </rPh>
    <phoneticPr fontId="2"/>
  </si>
  <si>
    <t xml:space="preserve"> 　 3 令和３年度から私立保育園１園が幼保連携型認定こども園に移行</t>
    <rPh sb="5" eb="7">
      <t>レイワ</t>
    </rPh>
    <rPh sb="8" eb="10">
      <t>ネンド</t>
    </rPh>
    <rPh sb="12" eb="14">
      <t>シリツ</t>
    </rPh>
    <rPh sb="14" eb="17">
      <t>ホイクエン</t>
    </rPh>
    <rPh sb="18" eb="19">
      <t>エン</t>
    </rPh>
    <rPh sb="20" eb="22">
      <t>ヨウホ</t>
    </rPh>
    <rPh sb="22" eb="25">
      <t>レンケイガタ</t>
    </rPh>
    <rPh sb="25" eb="27">
      <t>ニンテイ</t>
    </rPh>
    <rPh sb="30" eb="31">
      <t>エン</t>
    </rPh>
    <rPh sb="32" eb="34">
      <t>イコウ</t>
    </rPh>
    <phoneticPr fontId="2"/>
  </si>
  <si>
    <t xml:space="preserve">      幼保連携型認定こども園１園が開園</t>
  </si>
  <si>
    <t>　　2 令和２年度から公立保育園２園が閉園し、</t>
    <rPh sb="4" eb="6">
      <t>レイワ</t>
    </rPh>
    <rPh sb="7" eb="9">
      <t>ネンド</t>
    </rPh>
    <rPh sb="11" eb="13">
      <t>コウリツ</t>
    </rPh>
    <rPh sb="13" eb="16">
      <t>ホイクエン</t>
    </rPh>
    <rPh sb="17" eb="18">
      <t>エン</t>
    </rPh>
    <rPh sb="19" eb="21">
      <t>ヘイエン</t>
    </rPh>
    <phoneticPr fontId="2"/>
  </si>
  <si>
    <t>注）1 令和元年度から私立保育園１園が幼保連携型認定こども園に移行</t>
  </si>
  <si>
    <r>
      <t>117</t>
    </r>
    <r>
      <rPr>
        <b/>
        <sz val="14"/>
        <rFont val="ＭＳ 明朝"/>
        <family val="1"/>
        <charset val="128"/>
      </rPr>
      <t>　特定健康診査・特定保健指導等の状況</t>
    </r>
  </si>
  <si>
    <t>令和７年度</t>
    <rPh sb="0" eb="2">
      <t>レイワ</t>
    </rPh>
    <rPh sb="4" eb="5">
      <t>ド</t>
    </rPh>
    <phoneticPr fontId="2"/>
  </si>
  <si>
    <t>資料：子育て支援課</t>
  </si>
  <si>
    <t>令和５年度</t>
    <rPh sb="0" eb="2">
      <t>レイワ</t>
    </rPh>
    <rPh sb="4" eb="5">
      <t>ド</t>
    </rPh>
    <phoneticPr fontId="2"/>
  </si>
  <si>
    <t>土石採取業</t>
  </si>
  <si>
    <t>令和４年度</t>
    <rPh sb="0" eb="2">
      <t>レイワ</t>
    </rPh>
    <rPh sb="4" eb="5">
      <t>ド</t>
    </rPh>
    <phoneticPr fontId="2"/>
  </si>
  <si>
    <t>令和３年度</t>
    <rPh sb="0" eb="2">
      <t>レイワ</t>
    </rPh>
    <rPh sb="4" eb="5">
      <t>ド</t>
    </rPh>
    <phoneticPr fontId="2"/>
  </si>
  <si>
    <t>令和２年度</t>
    <rPh sb="0" eb="2">
      <t>レイワ</t>
    </rPh>
    <rPh sb="4" eb="5">
      <t>ド</t>
    </rPh>
    <phoneticPr fontId="2"/>
  </si>
  <si>
    <t>保育室</t>
  </si>
  <si>
    <t>注）１　被保険者数は、各年度の平均（４月～３月）</t>
    <rPh sb="0" eb="1">
      <t>チュウ</t>
    </rPh>
    <phoneticPr fontId="2"/>
  </si>
  <si>
    <t>保育士</t>
  </si>
  <si>
    <t>児童数</t>
  </si>
  <si>
    <t>定 員</t>
  </si>
  <si>
    <t>園 数</t>
  </si>
  <si>
    <t>令和６年度</t>
    <rPh sb="0" eb="2">
      <t>レイワ</t>
    </rPh>
    <rPh sb="3" eb="5">
      <t>ネンド</t>
    </rPh>
    <phoneticPr fontId="2"/>
  </si>
  <si>
    <t>各年４月１日現在</t>
  </si>
  <si>
    <r>
      <t>104</t>
    </r>
    <r>
      <rPr>
        <b/>
        <sz val="14"/>
        <rFont val="ＭＳ 明朝"/>
        <family val="1"/>
        <charset val="128"/>
      </rPr>
      <t>　保育園の推移</t>
    </r>
  </si>
  <si>
    <t>パート</t>
  </si>
  <si>
    <t>資料：子育て支援課</t>
    <rPh sb="3" eb="5">
      <t>コソダ</t>
    </rPh>
    <rPh sb="6" eb="8">
      <t>シエン</t>
    </rPh>
    <rPh sb="8" eb="9">
      <t>カ</t>
    </rPh>
    <phoneticPr fontId="2"/>
  </si>
  <si>
    <t xml:space="preserve"> 小杉西部こども園</t>
    <rPh sb="1" eb="5">
      <t>コスギセイブ</t>
    </rPh>
    <rPh sb="8" eb="9">
      <t>エン</t>
    </rPh>
    <phoneticPr fontId="2"/>
  </si>
  <si>
    <t xml:space="preserve"> 新湊つくりみちこども園</t>
    <rPh sb="1" eb="3">
      <t>シンミナト</t>
    </rPh>
    <rPh sb="11" eb="12">
      <t>エン</t>
    </rPh>
    <phoneticPr fontId="2"/>
  </si>
  <si>
    <t>令和５年度  １４,５２２人</t>
    <rPh sb="0" eb="2">
      <t>レイワ</t>
    </rPh>
    <phoneticPr fontId="2"/>
  </si>
  <si>
    <t xml:space="preserve"> あいあい保育園</t>
    <rPh sb="5" eb="8">
      <t>ホイクエン</t>
    </rPh>
    <phoneticPr fontId="2"/>
  </si>
  <si>
    <t xml:space="preserve"> 黒河保育園</t>
  </si>
  <si>
    <t>健康診査（後期高齢者）</t>
    <rPh sb="0" eb="1">
      <t>ケン</t>
    </rPh>
    <rPh sb="1" eb="2">
      <t>ヤスシ</t>
    </rPh>
    <rPh sb="2" eb="3">
      <t>シン</t>
    </rPh>
    <rPh sb="3" eb="4">
      <t>サ</t>
    </rPh>
    <rPh sb="5" eb="7">
      <t>コウキ</t>
    </rPh>
    <rPh sb="7" eb="10">
      <t>コウレイシャ</t>
    </rPh>
    <phoneticPr fontId="2"/>
  </si>
  <si>
    <t xml:space="preserve"> 新湊うみいろこども園</t>
    <rPh sb="1" eb="3">
      <t>シンミナト</t>
    </rPh>
    <rPh sb="10" eb="11">
      <t>エン</t>
    </rPh>
    <phoneticPr fontId="2"/>
  </si>
  <si>
    <t xml:space="preserve"> 小杉東部保育園</t>
    <rPh sb="1" eb="3">
      <t>コスギ</t>
    </rPh>
    <rPh sb="3" eb="5">
      <t>トウブ</t>
    </rPh>
    <rPh sb="5" eb="8">
      <t>ホイクエン</t>
    </rPh>
    <phoneticPr fontId="2"/>
  </si>
  <si>
    <t xml:space="preserve"> 太閤山あおい園</t>
    <rPh sb="1" eb="3">
      <t>タイコウ</t>
    </rPh>
    <rPh sb="3" eb="4">
      <t>ヤマ</t>
    </rPh>
    <rPh sb="7" eb="8">
      <t>エン</t>
    </rPh>
    <phoneticPr fontId="2"/>
  </si>
  <si>
    <t>保育士.
幼稚園教諭
(園長含む）</t>
    <rPh sb="5" eb="7">
      <t>ヨウチ</t>
    </rPh>
    <rPh sb="7" eb="8">
      <t>エン</t>
    </rPh>
    <rPh sb="8" eb="10">
      <t>キョウユ</t>
    </rPh>
    <rPh sb="14" eb="15">
      <t>チョウ</t>
    </rPh>
    <rPh sb="15" eb="16">
      <t>フク</t>
    </rPh>
    <phoneticPr fontId="2"/>
  </si>
  <si>
    <t>認定こども園名</t>
    <rPh sb="0" eb="2">
      <t>ニンテイ</t>
    </rPh>
    <rPh sb="5" eb="6">
      <t>エン</t>
    </rPh>
    <phoneticPr fontId="2"/>
  </si>
  <si>
    <t>私立(幼保連携型)</t>
    <rPh sb="0" eb="2">
      <t>シリツ</t>
    </rPh>
    <rPh sb="3" eb="4">
      <t>ヨウ</t>
    </rPh>
    <rPh sb="4" eb="5">
      <t>タモツ</t>
    </rPh>
    <rPh sb="5" eb="7">
      <t>レンケイ</t>
    </rPh>
    <rPh sb="7" eb="8">
      <t>カタ</t>
    </rPh>
    <phoneticPr fontId="2"/>
  </si>
  <si>
    <t>死亡一時金</t>
  </si>
  <si>
    <r>
      <t>105</t>
    </r>
    <r>
      <rPr>
        <b/>
        <sz val="14"/>
        <rFont val="ＭＳ 明朝"/>
        <family val="1"/>
        <charset val="128"/>
      </rPr>
      <t>　認定こども園の現況</t>
    </r>
  </si>
  <si>
    <t>１人当たり
療養諸費</t>
    <rPh sb="1" eb="2">
      <t>ニン</t>
    </rPh>
    <rPh sb="2" eb="3">
      <t>ア</t>
    </rPh>
    <rPh sb="8" eb="9">
      <t>ショ</t>
    </rPh>
    <phoneticPr fontId="2"/>
  </si>
  <si>
    <t>保育士等</t>
    <rPh sb="3" eb="4">
      <t>トウ</t>
    </rPh>
    <phoneticPr fontId="2"/>
  </si>
  <si>
    <t>定員</t>
  </si>
  <si>
    <t>園数</t>
  </si>
  <si>
    <t>区分</t>
  </si>
  <si>
    <r>
      <t>106</t>
    </r>
    <r>
      <rPr>
        <b/>
        <sz val="14"/>
        <rFont val="ＭＳ 明朝"/>
        <family val="1"/>
        <charset val="128"/>
      </rPr>
      <t>　認定こども園の推移</t>
    </r>
  </si>
  <si>
    <t>令和４年度</t>
    <rPh sb="0" eb="2">
      <t>レイワ</t>
    </rPh>
    <phoneticPr fontId="2"/>
  </si>
  <si>
    <t>令和３年度</t>
    <rPh sb="0" eb="2">
      <t>レイワ</t>
    </rPh>
    <phoneticPr fontId="2"/>
  </si>
  <si>
    <t>実人員</t>
  </si>
  <si>
    <r>
      <t>112</t>
    </r>
    <r>
      <rPr>
        <b/>
        <sz val="14"/>
        <rFont val="ＭＳ 明朝"/>
        <family val="1"/>
        <charset val="128"/>
      </rPr>
      <t>　福祉年金の給付状況</t>
    </r>
  </si>
  <si>
    <t>一 般</t>
  </si>
  <si>
    <t>受診率(％)</t>
  </si>
  <si>
    <t>中学生</t>
  </si>
  <si>
    <t>幼 児</t>
  </si>
  <si>
    <r>
      <t>107</t>
    </r>
    <r>
      <rPr>
        <b/>
        <sz val="14"/>
        <rFont val="ＭＳ 明朝"/>
        <family val="1"/>
        <charset val="128"/>
      </rPr>
      <t>　児童館利用状況</t>
    </r>
  </si>
  <si>
    <t>資料：地域福祉課</t>
    <rPh sb="3" eb="5">
      <t>チイキ</t>
    </rPh>
    <rPh sb="5" eb="7">
      <t>フクシ</t>
    </rPh>
    <phoneticPr fontId="2"/>
  </si>
  <si>
    <t>会 員 数</t>
  </si>
  <si>
    <t>各年度末現在(単位：クラブ、人、千円)</t>
  </si>
  <si>
    <t>資料：保険年金課</t>
    <rPh sb="5" eb="7">
      <t>ネンキン</t>
    </rPh>
    <phoneticPr fontId="2"/>
  </si>
  <si>
    <t>３号</t>
  </si>
  <si>
    <t>計</t>
  </si>
  <si>
    <t>任 意</t>
  </si>
  <si>
    <t>令和２年</t>
    <rPh sb="0" eb="2">
      <t>レイワ</t>
    </rPh>
    <rPh sb="3" eb="4">
      <t>ネン</t>
    </rPh>
    <phoneticPr fontId="2"/>
  </si>
  <si>
    <t>強 制</t>
  </si>
  <si>
    <t>1号</t>
  </si>
  <si>
    <r>
      <t>109</t>
    </r>
    <r>
      <rPr>
        <b/>
        <sz val="14"/>
        <rFont val="ＭＳ 明朝"/>
        <family val="1"/>
        <charset val="128"/>
      </rPr>
      <t>　国民年金被保険者の適用状況</t>
    </r>
  </si>
  <si>
    <t>金額</t>
    <rPh sb="0" eb="1">
      <t>キン</t>
    </rPh>
    <rPh sb="1" eb="2">
      <t>ガク</t>
    </rPh>
    <phoneticPr fontId="2"/>
  </si>
  <si>
    <r>
      <t>110</t>
    </r>
    <r>
      <rPr>
        <b/>
        <sz val="14"/>
        <rFont val="ＭＳ 明朝"/>
        <family val="1"/>
        <charset val="128"/>
      </rPr>
      <t>　拠出年金の給付状況</t>
    </r>
  </si>
  <si>
    <t>件数</t>
    <rPh sb="0" eb="1">
      <t>ケン</t>
    </rPh>
    <rPh sb="1" eb="2">
      <t>カズ</t>
    </rPh>
    <phoneticPr fontId="2"/>
  </si>
  <si>
    <t>遺族基礎年金</t>
  </si>
  <si>
    <t>調定額</t>
  </si>
  <si>
    <t>障害基礎年金
（拠出）</t>
    <rPh sb="8" eb="10">
      <t>キョシュツ</t>
    </rPh>
    <phoneticPr fontId="2"/>
  </si>
  <si>
    <t>老齢基礎年金</t>
  </si>
  <si>
    <r>
      <t>111</t>
    </r>
    <r>
      <rPr>
        <b/>
        <sz val="14"/>
        <rFont val="ＭＳ 明朝"/>
        <family val="1"/>
        <charset val="128"/>
      </rPr>
      <t>　基礎年金の給付状況</t>
    </r>
  </si>
  <si>
    <t>遺児年金</t>
  </si>
  <si>
    <t>1件当たり(円)</t>
  </si>
  <si>
    <t>母子年金</t>
  </si>
  <si>
    <t>寡婦年金</t>
  </si>
  <si>
    <t>1日当たり(円)</t>
  </si>
  <si>
    <t>特定健康診査</t>
    <rPh sb="0" eb="1">
      <t>トク</t>
    </rPh>
    <rPh sb="1" eb="2">
      <t>サダム</t>
    </rPh>
    <rPh sb="2" eb="3">
      <t>ケン</t>
    </rPh>
    <rPh sb="3" eb="4">
      <t>ヤスシ</t>
    </rPh>
    <rPh sb="4" eb="5">
      <t>ミ</t>
    </rPh>
    <rPh sb="5" eb="6">
      <t>サ</t>
    </rPh>
    <phoneticPr fontId="2"/>
  </si>
  <si>
    <t>老齢年金</t>
  </si>
  <si>
    <t>総数</t>
  </si>
  <si>
    <t>障害基礎年金
（福祉）</t>
    <rPh sb="8" eb="9">
      <t>フク</t>
    </rPh>
    <rPh sb="9" eb="10">
      <t>シ</t>
    </rPh>
    <phoneticPr fontId="2"/>
  </si>
  <si>
    <t>資料：富山県後期高齢者医療広域連合</t>
  </si>
  <si>
    <t>注）1人当たり療養諸費（療養諸費／年度平均被保険者数）　　　</t>
    <rPh sb="0" eb="1">
      <t>チュウ</t>
    </rPh>
    <phoneticPr fontId="2"/>
  </si>
  <si>
    <t>(％)</t>
  </si>
  <si>
    <t>(人)</t>
    <rPh sb="1" eb="2">
      <t>ヒト</t>
    </rPh>
    <phoneticPr fontId="2"/>
  </si>
  <si>
    <t>１か月当たり
療養諸費</t>
    <rPh sb="2" eb="3">
      <t>ゲツ</t>
    </rPh>
    <rPh sb="3" eb="4">
      <t>ア</t>
    </rPh>
    <rPh sb="9" eb="10">
      <t>ショ</t>
    </rPh>
    <phoneticPr fontId="2"/>
  </si>
  <si>
    <t>区  分</t>
  </si>
  <si>
    <t>令和５年</t>
    <rPh sb="0" eb="2">
      <t>レイワ</t>
    </rPh>
    <rPh sb="3" eb="4">
      <t>ネン</t>
    </rPh>
    <phoneticPr fontId="2"/>
  </si>
  <si>
    <t>療養諸費</t>
    <rPh sb="0" eb="2">
      <t>リョウヨウ</t>
    </rPh>
    <rPh sb="2" eb="3">
      <t>ショ</t>
    </rPh>
    <rPh sb="3" eb="4">
      <t>ヒ</t>
    </rPh>
    <phoneticPr fontId="2"/>
  </si>
  <si>
    <t>８月</t>
  </si>
  <si>
    <t>対人口
割合</t>
    <rPh sb="0" eb="1">
      <t>タイ</t>
    </rPh>
    <rPh sb="1" eb="3">
      <t>ジンコウ</t>
    </rPh>
    <rPh sb="4" eb="6">
      <t>ワリアイ</t>
    </rPh>
    <phoneticPr fontId="2"/>
  </si>
  <si>
    <t>各年 3月31日現在</t>
  </si>
  <si>
    <t>被保険者数</t>
    <rPh sb="0" eb="4">
      <t>ヒホケンシャ</t>
    </rPh>
    <rPh sb="4" eb="5">
      <t>スウ</t>
    </rPh>
    <phoneticPr fontId="2"/>
  </si>
  <si>
    <t>各年3月31日現在</t>
  </si>
  <si>
    <t>平均被保険者数</t>
    <rPh sb="0" eb="2">
      <t>ヘイキン</t>
    </rPh>
    <rPh sb="2" eb="6">
      <t>ヒホケンシャ</t>
    </rPh>
    <rPh sb="6" eb="7">
      <t>スウ</t>
    </rPh>
    <phoneticPr fontId="2"/>
  </si>
  <si>
    <r>
      <t>113</t>
    </r>
    <r>
      <rPr>
        <b/>
        <sz val="14"/>
        <rFont val="ＭＳ 明朝"/>
        <family val="1"/>
        <charset val="128"/>
      </rPr>
      <t>　後期高齢者医療の状況</t>
    </r>
  </si>
  <si>
    <t>(千円)</t>
  </si>
  <si>
    <t>(人)</t>
  </si>
  <si>
    <t>入院</t>
  </si>
  <si>
    <t>(世帯)</t>
  </si>
  <si>
    <t>調剤</t>
  </si>
  <si>
    <t>令和６年度１３,６９４人</t>
    <rPh sb="0" eb="2">
      <t>レイワ</t>
    </rPh>
    <phoneticPr fontId="2"/>
  </si>
  <si>
    <t>収納率</t>
  </si>
  <si>
    <t>収入額</t>
  </si>
  <si>
    <t>退職</t>
  </si>
  <si>
    <t>一般　</t>
    <rPh sb="0" eb="2">
      <t>イッパン</t>
    </rPh>
    <phoneticPr fontId="2"/>
  </si>
  <si>
    <t>保険税（一般被保険者・現年分)</t>
    <rPh sb="11" eb="13">
      <t>ゲンネン</t>
    </rPh>
    <phoneticPr fontId="2"/>
  </si>
  <si>
    <t>被保険者
加入率</t>
  </si>
  <si>
    <t>常用就職支度手当</t>
  </si>
  <si>
    <t>被保険者数</t>
  </si>
  <si>
    <t>国保加入
世帯数</t>
  </si>
  <si>
    <t>世帯数</t>
  </si>
  <si>
    <t>人 口</t>
  </si>
  <si>
    <r>
      <t>114</t>
    </r>
    <r>
      <rPr>
        <b/>
        <sz val="14"/>
        <rFont val="ＭＳ 明朝"/>
        <family val="1"/>
        <charset val="128"/>
      </rPr>
      <t>　国民健康保険の加入状況</t>
    </r>
  </si>
  <si>
    <t>食事
療養</t>
  </si>
  <si>
    <t>歯科</t>
  </si>
  <si>
    <t>入院外</t>
  </si>
  <si>
    <t>※ 各年度に記載の人数は平均被保険者数</t>
    <rPh sb="2" eb="5">
      <t>カクネンド</t>
    </rPh>
    <rPh sb="6" eb="8">
      <t>キサイ</t>
    </rPh>
    <rPh sb="9" eb="11">
      <t>ニンズウ</t>
    </rPh>
    <rPh sb="12" eb="14">
      <t>ヘイキン</t>
    </rPh>
    <rPh sb="14" eb="18">
      <t>ヒホケンシャ</t>
    </rPh>
    <rPh sb="18" eb="19">
      <t>スウ</t>
    </rPh>
    <phoneticPr fontId="2"/>
  </si>
  <si>
    <t>令和２年度１６,８７８人</t>
    <rPh sb="0" eb="2">
      <t>レイワ</t>
    </rPh>
    <phoneticPr fontId="2"/>
  </si>
  <si>
    <t>受診率
(％)</t>
    <rPh sb="2" eb="3">
      <t>リツ</t>
    </rPh>
    <phoneticPr fontId="2"/>
  </si>
  <si>
    <t>１件当たり
(円)</t>
  </si>
  <si>
    <t>１人当たり
(円)</t>
  </si>
  <si>
    <t>総額(千円)</t>
  </si>
  <si>
    <t>農林業</t>
  </si>
  <si>
    <t>日数(日)</t>
  </si>
  <si>
    <t>件数(件)</t>
  </si>
  <si>
    <t>受診率
(％)</t>
  </si>
  <si>
    <r>
      <t>115</t>
    </r>
    <r>
      <rPr>
        <b/>
        <sz val="14"/>
        <rFont val="ＭＳ 明朝"/>
        <family val="1"/>
        <charset val="128"/>
      </rPr>
      <t>　国民健康保険の療養諸費の状況</t>
    </r>
  </si>
  <si>
    <t>　</t>
  </si>
  <si>
    <t>　　２　総額欄は千円未満四捨五入の合算値のため一致しない場合あり。</t>
  </si>
  <si>
    <t>療養費</t>
  </si>
  <si>
    <t>療養給付費</t>
  </si>
  <si>
    <t>療養諸費</t>
  </si>
  <si>
    <t>支給額(円)</t>
  </si>
  <si>
    <t>高額療養費件数(件)</t>
  </si>
  <si>
    <t>1人当たり(円)</t>
  </si>
  <si>
    <t>総 額 (千円)</t>
  </si>
  <si>
    <t>件 数 (件)</t>
  </si>
  <si>
    <r>
      <t>116</t>
    </r>
    <r>
      <rPr>
        <b/>
        <sz val="14"/>
        <rFont val="ＭＳ 明朝"/>
        <family val="1"/>
        <charset val="128"/>
      </rPr>
      <t>　国民健康保険の療養給付費の状況</t>
    </r>
  </si>
  <si>
    <t>資料：保険年金課</t>
    <rPh sb="0" eb="2">
      <t>シリョウ</t>
    </rPh>
    <rPh sb="3" eb="5">
      <t>ホケン</t>
    </rPh>
    <rPh sb="5" eb="7">
      <t>ネンキン</t>
    </rPh>
    <rPh sb="7" eb="8">
      <t>カ</t>
    </rPh>
    <phoneticPr fontId="2"/>
  </si>
  <si>
    <t>注）特定健康診査・特定保健指導は40歳以上の国民健康保険加入者が対象</t>
    <rPh sb="0" eb="1">
      <t>チュウ</t>
    </rPh>
    <rPh sb="2" eb="4">
      <t>トクテイ</t>
    </rPh>
    <rPh sb="4" eb="6">
      <t>ケンコウ</t>
    </rPh>
    <rPh sb="6" eb="8">
      <t>シンサ</t>
    </rPh>
    <rPh sb="9" eb="11">
      <t>トクテイ</t>
    </rPh>
    <rPh sb="11" eb="13">
      <t>ホケン</t>
    </rPh>
    <rPh sb="13" eb="15">
      <t>シドウ</t>
    </rPh>
    <rPh sb="18" eb="19">
      <t>サイ</t>
    </rPh>
    <rPh sb="19" eb="21">
      <t>イジョウ</t>
    </rPh>
    <rPh sb="22" eb="24">
      <t>コクミン</t>
    </rPh>
    <rPh sb="24" eb="26">
      <t>ケンコウ</t>
    </rPh>
    <rPh sb="26" eb="28">
      <t>ホケン</t>
    </rPh>
    <rPh sb="28" eb="31">
      <t>カニュウシャ</t>
    </rPh>
    <rPh sb="32" eb="34">
      <t>タイショウ</t>
    </rPh>
    <phoneticPr fontId="2"/>
  </si>
  <si>
    <t>受診率</t>
    <rPh sb="0" eb="2">
      <t>ジュシン</t>
    </rPh>
    <rPh sb="2" eb="3">
      <t>リツ</t>
    </rPh>
    <phoneticPr fontId="2"/>
  </si>
  <si>
    <t>受診者数</t>
    <rPh sb="0" eb="3">
      <t>ジュシンシャ</t>
    </rPh>
    <rPh sb="3" eb="4">
      <t>スウ</t>
    </rPh>
    <phoneticPr fontId="2"/>
  </si>
  <si>
    <t>対象者数</t>
    <rPh sb="0" eb="3">
      <t>タイショウシャ</t>
    </rPh>
    <rPh sb="3" eb="4">
      <t>スウ</t>
    </rPh>
    <phoneticPr fontId="2"/>
  </si>
  <si>
    <t>実施者数</t>
    <rPh sb="0" eb="2">
      <t>ジッシ</t>
    </rPh>
    <rPh sb="2" eb="3">
      <t>シャ</t>
    </rPh>
    <rPh sb="3" eb="4">
      <t>スウ</t>
    </rPh>
    <phoneticPr fontId="2"/>
  </si>
  <si>
    <t>特定保健指導</t>
    <rPh sb="0" eb="1">
      <t>トク</t>
    </rPh>
    <rPh sb="1" eb="2">
      <t>サダム</t>
    </rPh>
    <rPh sb="2" eb="3">
      <t>ホ</t>
    </rPh>
    <rPh sb="3" eb="4">
      <t>ケン</t>
    </rPh>
    <rPh sb="4" eb="5">
      <t>ユビ</t>
    </rPh>
    <rPh sb="5" eb="6">
      <t>シルベ</t>
    </rPh>
    <phoneticPr fontId="2"/>
  </si>
  <si>
    <t>（単位：人、％）</t>
    <rPh sb="1" eb="3">
      <t>タンイ</t>
    </rPh>
    <rPh sb="4" eb="5">
      <t>ヒト</t>
    </rPh>
    <phoneticPr fontId="2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</si>
  <si>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</si>
  <si>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4" eb="5">
      <t>ド</t>
    </rPh>
    <phoneticPr fontId="2"/>
  </si>
  <si>
    <t>令和５年度</t>
    <rPh sb="0" eb="2">
      <t>レイワ</t>
    </rPh>
    <phoneticPr fontId="2"/>
  </si>
  <si>
    <r>
      <t>　　　→「</t>
    </r>
    <r>
      <rPr>
        <b/>
        <sz val="9"/>
        <rFont val="Century"/>
        <family val="1"/>
      </rPr>
      <t>106</t>
    </r>
    <r>
      <rPr>
        <sz val="9"/>
        <rFont val="ＭＳ ゴシック"/>
        <family val="3"/>
        <charset val="128"/>
      </rPr>
      <t>　認定こども園の推移」に計上</t>
    </r>
    <rPh sb="9" eb="11">
      <t>ニンテイ</t>
    </rPh>
    <rPh sb="14" eb="15">
      <t>エン</t>
    </rPh>
    <phoneticPr fontId="2"/>
  </si>
  <si>
    <t>死亡災害</t>
    <rPh sb="0" eb="2">
      <t>シボウ</t>
    </rPh>
    <rPh sb="2" eb="4">
      <t>サイガイ</t>
    </rPh>
    <phoneticPr fontId="2"/>
  </si>
  <si>
    <t xml:space="preserve">  　5 令和６年度から公立保育園１園が閉園</t>
    <rPh sb="5" eb="7">
      <t>レイワ</t>
    </rPh>
    <rPh sb="8" eb="10">
      <t>ネンド</t>
    </rPh>
    <rPh sb="12" eb="17">
      <t>コウリツホ</t>
    </rPh>
    <rPh sb="18" eb="19">
      <t>エン</t>
    </rPh>
    <rPh sb="20" eb="22">
      <t>ヘイエン</t>
    </rPh>
    <phoneticPr fontId="2"/>
  </si>
  <si>
    <t>資料：こども福祉課</t>
    <rPh sb="6" eb="9">
      <t>フクシカ</t>
    </rPh>
    <phoneticPr fontId="2"/>
  </si>
  <si>
    <r>
      <t>　　幼稚園型認定こども園　→「</t>
    </r>
    <r>
      <rPr>
        <b/>
        <sz val="10"/>
        <rFont val="Century"/>
        <family val="1"/>
      </rPr>
      <t>76</t>
    </r>
    <r>
      <rPr>
        <sz val="10"/>
        <rFont val="MS UI Gothic"/>
        <family val="3"/>
        <charset val="128"/>
      </rPr>
      <t xml:space="preserve"> </t>
    </r>
    <r>
      <rPr>
        <sz val="10"/>
        <rFont val="ＭＳ ゴシック"/>
        <family val="3"/>
        <charset val="128"/>
      </rPr>
      <t>幼稚園園児数・教員数・学級数の推移」に計上</t>
    </r>
  </si>
  <si>
    <r>
      <t>108</t>
    </r>
    <r>
      <rPr>
        <b/>
        <sz val="14"/>
        <rFont val="ＭＳ 明朝"/>
        <family val="1"/>
        <charset val="128"/>
      </rPr>
      <t>　老人クラブの状況</t>
    </r>
  </si>
  <si>
    <t xml:space="preserve"> 射水おおぞら保育園</t>
    <rPh sb="1" eb="3">
      <t>イミズ</t>
    </rPh>
    <phoneticPr fontId="2"/>
  </si>
  <si>
    <t>資料：高岡労働基準監督署</t>
    <rPh sb="0" eb="2">
      <t>シリョウ</t>
    </rPh>
    <rPh sb="3" eb="5">
      <t>タカオカ</t>
    </rPh>
    <rPh sb="5" eb="7">
      <t>ロウドウ</t>
    </rPh>
    <rPh sb="7" eb="9">
      <t>キジュン</t>
    </rPh>
    <rPh sb="9" eb="11">
      <t>カントク</t>
    </rPh>
    <rPh sb="11" eb="12">
      <t>ショ</t>
    </rPh>
    <phoneticPr fontId="2"/>
  </si>
  <si>
    <t>畜産水産業</t>
  </si>
  <si>
    <t>注)高岡市、氷見市を含む。</t>
  </si>
  <si>
    <t>令和４年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</si>
  <si>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</si>
  <si>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休業４日以上　災害</t>
    <rPh sb="0" eb="2">
      <t>キュウギョウ</t>
    </rPh>
    <rPh sb="3" eb="4">
      <t>カ</t>
    </rPh>
    <rPh sb="4" eb="6">
      <t>イジョウ</t>
    </rPh>
    <rPh sb="7" eb="9">
      <t>サイガイ</t>
    </rPh>
    <phoneticPr fontId="2"/>
  </si>
  <si>
    <t>その他の
事業</t>
  </si>
  <si>
    <t>港湾荷役業</t>
  </si>
  <si>
    <t>陸上貨物
取扱業</t>
  </si>
  <si>
    <t>運輸交通業
(aを除く)</t>
  </si>
  <si>
    <t>建設業</t>
  </si>
  <si>
    <t>(単位：件)</t>
  </si>
  <si>
    <r>
      <t>118</t>
    </r>
    <r>
      <rPr>
        <b/>
        <sz val="14"/>
        <rFont val="ＭＳ 明朝"/>
        <family val="1"/>
        <charset val="128"/>
      </rPr>
      <t>　</t>
    </r>
    <r>
      <rPr>
        <b/>
        <sz val="14"/>
        <rFont val="ＭＳ ゴシック"/>
        <family val="3"/>
        <charset val="128"/>
      </rPr>
      <t>産業別労働災害発生件数</t>
    </r>
    <rPh sb="4" eb="6">
      <t>サンギョウ</t>
    </rPh>
    <rPh sb="6" eb="7">
      <t>ベツ</t>
    </rPh>
    <rPh sb="7" eb="9">
      <t>ロウドウ</t>
    </rPh>
    <rPh sb="9" eb="11">
      <t>サイガイ</t>
    </rPh>
    <rPh sb="11" eb="13">
      <t>ハッセイ</t>
    </rPh>
    <rPh sb="13" eb="15">
      <t>ケンスウ</t>
    </rPh>
    <phoneticPr fontId="2"/>
  </si>
  <si>
    <t>３月</t>
  </si>
  <si>
    <t>２月</t>
  </si>
  <si>
    <t>令和６年</t>
    <rPh sb="0" eb="2">
      <t>レイワ</t>
    </rPh>
    <rPh sb="3" eb="4">
      <t>ネン</t>
    </rPh>
    <phoneticPr fontId="2"/>
  </si>
  <si>
    <t>９月</t>
  </si>
  <si>
    <t>６月</t>
  </si>
  <si>
    <t>４月</t>
  </si>
  <si>
    <t>支給額</t>
  </si>
  <si>
    <t>総支給額</t>
  </si>
  <si>
    <t>再就職手当</t>
  </si>
  <si>
    <t>区　分</t>
  </si>
  <si>
    <t>令和７年４月１日現在</t>
    <rPh sb="0" eb="2">
      <t>レイワ</t>
    </rPh>
    <phoneticPr fontId="2"/>
  </si>
  <si>
    <t>令和６年度</t>
    <rPh sb="0" eb="2">
      <t>レイワ</t>
    </rPh>
    <phoneticPr fontId="2"/>
  </si>
  <si>
    <t>フルタイム</t>
  </si>
  <si>
    <t>令和３年度１６,３９８人</t>
    <rPh sb="0" eb="2">
      <t>レイワ</t>
    </rPh>
    <phoneticPr fontId="2"/>
  </si>
  <si>
    <t>令和４年度  １５,４９１人</t>
    <rPh sb="0" eb="2">
      <t>レイワ</t>
    </rPh>
    <phoneticPr fontId="2"/>
  </si>
  <si>
    <t xml:space="preserve">    6 令和７年度から私立保育園１園が閉園</t>
    <rPh sb="6" eb="8">
      <t>レイワ</t>
    </rPh>
    <rPh sb="9" eb="11">
      <t>ネンド</t>
    </rPh>
    <rPh sb="13" eb="15">
      <t>シリツ</t>
    </rPh>
    <rPh sb="15" eb="18">
      <t>ホイクエン</t>
    </rPh>
    <rPh sb="19" eb="20">
      <t>エン</t>
    </rPh>
    <rPh sb="21" eb="23">
      <t>ヘイエン</t>
    </rPh>
    <phoneticPr fontId="15"/>
  </si>
  <si>
    <r>
      <t>119</t>
    </r>
    <r>
      <rPr>
        <b/>
        <sz val="14"/>
        <rFont val="ＭＳ 明朝"/>
        <family val="1"/>
        <charset val="128"/>
      </rPr>
      <t>　</t>
    </r>
    <r>
      <rPr>
        <b/>
        <sz val="14"/>
        <rFont val="ＭＳ ゴシック"/>
        <family val="3"/>
        <charset val="128"/>
      </rPr>
      <t>職業紹介状況</t>
    </r>
    <phoneticPr fontId="26"/>
  </si>
  <si>
    <t>(単位：件、人)</t>
    <rPh sb="6" eb="7">
      <t>ヒト</t>
    </rPh>
    <phoneticPr fontId="26"/>
  </si>
  <si>
    <t>新 規 求 職 者 数</t>
    <phoneticPr fontId="26"/>
  </si>
  <si>
    <t>紹 介 件 数</t>
    <phoneticPr fontId="26"/>
  </si>
  <si>
    <t>就 職 者 数</t>
    <phoneticPr fontId="26"/>
  </si>
  <si>
    <t>総 数</t>
    <phoneticPr fontId="26"/>
  </si>
  <si>
    <t>令和２年度</t>
    <rPh sb="0" eb="2">
      <t>レイワ</t>
    </rPh>
    <rPh sb="3" eb="5">
      <t>ネンド</t>
    </rPh>
    <phoneticPr fontId="26"/>
  </si>
  <si>
    <t>高岡管内</t>
    <rPh sb="0" eb="2">
      <t>タカオカ</t>
    </rPh>
    <rPh sb="2" eb="4">
      <t>カンナイ</t>
    </rPh>
    <phoneticPr fontId="26"/>
  </si>
  <si>
    <t>令和３年度</t>
    <rPh sb="0" eb="2">
      <t>レイワ</t>
    </rPh>
    <rPh sb="3" eb="5">
      <t>ネンド</t>
    </rPh>
    <phoneticPr fontId="26"/>
  </si>
  <si>
    <t>令和４年度</t>
    <rPh sb="0" eb="2">
      <t>レイワ</t>
    </rPh>
    <rPh sb="3" eb="5">
      <t>ネンド</t>
    </rPh>
    <phoneticPr fontId="26"/>
  </si>
  <si>
    <t>令和５年度</t>
    <rPh sb="0" eb="2">
      <t>レイワ</t>
    </rPh>
    <rPh sb="3" eb="5">
      <t>ネンド</t>
    </rPh>
    <phoneticPr fontId="26"/>
  </si>
  <si>
    <t>令和６年度</t>
    <rPh sb="0" eb="2">
      <t>レイワ</t>
    </rPh>
    <rPh sb="3" eb="5">
      <t>ネンド</t>
    </rPh>
    <phoneticPr fontId="26"/>
  </si>
  <si>
    <t>１０月</t>
  </si>
  <si>
    <t>１１月</t>
  </si>
  <si>
    <t>１２月</t>
  </si>
  <si>
    <t>令和７年</t>
    <rPh sb="0" eb="2">
      <t>レイワ</t>
    </rPh>
    <rPh sb="3" eb="4">
      <t>ネン</t>
    </rPh>
    <phoneticPr fontId="26"/>
  </si>
  <si>
    <t>資料：高岡公共職業安定所</t>
    <phoneticPr fontId="26"/>
  </si>
  <si>
    <r>
      <t>120</t>
    </r>
    <r>
      <rPr>
        <b/>
        <sz val="14"/>
        <rFont val="ＭＳ 明朝"/>
        <family val="1"/>
        <charset val="128"/>
      </rPr>
      <t>　</t>
    </r>
    <r>
      <rPr>
        <b/>
        <sz val="14"/>
        <rFont val="ＭＳ ゴシック"/>
        <family val="3"/>
        <charset val="128"/>
      </rPr>
      <t>雇用保険給付金の支給状況</t>
    </r>
    <phoneticPr fontId="26"/>
  </si>
  <si>
    <t>(単位：件、人、千円)</t>
    <phoneticPr fontId="26"/>
  </si>
  <si>
    <t>区　分</t>
    <rPh sb="0" eb="1">
      <t>ク</t>
    </rPh>
    <rPh sb="2" eb="3">
      <t>ブン</t>
    </rPh>
    <phoneticPr fontId="26"/>
  </si>
  <si>
    <r>
      <t>一般被保険者給付</t>
    </r>
    <r>
      <rPr>
        <sz val="9"/>
        <rFont val="ＭＳ Ｐゴシック"/>
        <family val="3"/>
        <charset val="128"/>
      </rPr>
      <t xml:space="preserve"> 〔基本手当(基本分)〕</t>
    </r>
    <rPh sb="0" eb="2">
      <t>イッパン</t>
    </rPh>
    <rPh sb="2" eb="6">
      <t>ヒホケンシャ</t>
    </rPh>
    <rPh sb="6" eb="8">
      <t>キュウフ</t>
    </rPh>
    <rPh sb="10" eb="12">
      <t>キホン</t>
    </rPh>
    <rPh sb="12" eb="14">
      <t>テアテ</t>
    </rPh>
    <rPh sb="15" eb="17">
      <t>キホン</t>
    </rPh>
    <rPh sb="17" eb="18">
      <t>ブン</t>
    </rPh>
    <phoneticPr fontId="24"/>
  </si>
  <si>
    <t>短期 (一時金)特例給付</t>
    <phoneticPr fontId="26"/>
  </si>
  <si>
    <t>受給資格
決定件数</t>
    <phoneticPr fontId="26"/>
  </si>
  <si>
    <t>初　　回
受給者数</t>
    <phoneticPr fontId="26"/>
  </si>
  <si>
    <t>各月総受給者
実人員の年度計</t>
    <phoneticPr fontId="26"/>
  </si>
  <si>
    <t>10月</t>
    <phoneticPr fontId="26"/>
  </si>
  <si>
    <t>11月</t>
    <phoneticPr fontId="26"/>
  </si>
  <si>
    <t>12月</t>
    <phoneticPr fontId="26"/>
  </si>
  <si>
    <t>令和７年</t>
    <phoneticPr fontId="26"/>
  </si>
  <si>
    <t>注）金額は千円未満四捨五入のため年度合計と一致しない場合がある。</t>
    <phoneticPr fontId="26"/>
  </si>
  <si>
    <t>　　　　</t>
    <phoneticPr fontId="26"/>
  </si>
  <si>
    <t>注）１　ハローワークインターネットサービスの機能拡充に伴い、令和3年9月以降の数値には、ハローワークに来所せず、オンライン上で</t>
    <phoneticPr fontId="26"/>
  </si>
  <si>
    <t>　　　　求職登録した求職者数や、求職者がハローワークインターネットサービスの求人に直接応募した就職件数等が含まれている。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</si>
</sst>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,##0_ "/>
    <numFmt numFmtId="178" formatCode="#,##0&quot;人&quot;"/>
    <numFmt numFmtId="179" formatCode="0.0"/>
  </numFmts>
  <fonts count="28" x14ac:knownFonts="1">
    <font>
      <sz val="11"/>
      <name val="ＭＳ ゴシック"/>
      <family val="3"/>
    </font>
    <font>
      <sz val="11"/>
      <name val="ＭＳ ゴシック"/>
      <family val="3"/>
    </font>
    <font>
      <sz val="6"/>
      <name val="ＭＳ ゴシック"/>
      <family val="3"/>
    </font>
    <font>
      <sz val="9"/>
      <name val="ＭＳ ゴシック"/>
      <family val="3"/>
    </font>
    <font>
      <sz val="10"/>
      <name val="ＭＳ ゴシック"/>
      <family val="3"/>
    </font>
    <font>
      <b/>
      <sz val="14"/>
      <name val="Century"/>
      <family val="1"/>
    </font>
    <font>
      <sz val="9"/>
      <color theme="1"/>
      <name val="ＭＳ ゴシック"/>
      <family val="3"/>
    </font>
    <font>
      <sz val="14"/>
      <name val="ＭＳ ゴシック"/>
      <family val="3"/>
    </font>
    <font>
      <sz val="8"/>
      <name val="ＭＳ ゴシック"/>
      <family val="3"/>
    </font>
    <font>
      <sz val="10"/>
      <color theme="1"/>
      <name val="ＭＳ ゴシック"/>
      <family val="3"/>
    </font>
    <font>
      <sz val="9"/>
      <color rgb="FFFF0000"/>
      <name val="ＭＳ ゴシック"/>
      <family val="3"/>
    </font>
    <font>
      <sz val="16"/>
      <name val="ＭＳ ゴシック"/>
      <family val="3"/>
    </font>
    <font>
      <sz val="6"/>
      <name val="ＭＳ Ｐゴシック"/>
      <family val="3"/>
    </font>
    <font>
      <sz val="10"/>
      <color rgb="FFFF0000"/>
      <name val="ＭＳ ゴシック"/>
      <family val="3"/>
    </font>
    <font>
      <sz val="9"/>
      <color indexed="8"/>
      <name val="ＭＳ ゴシック"/>
      <family val="3"/>
    </font>
    <font>
      <sz val="11"/>
      <name val="ＭＳ ゴシック"/>
      <family val="3"/>
    </font>
    <font>
      <b/>
      <sz val="14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Century"/>
      <family val="1"/>
    </font>
    <font>
      <sz val="9"/>
      <name val="ＭＳ ゴシック"/>
      <family val="3"/>
      <charset val="128"/>
    </font>
    <font>
      <b/>
      <sz val="10"/>
      <name val="Century"/>
      <family val="1"/>
    </font>
    <font>
      <sz val="10"/>
      <name val="MS UI Gothic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4" fillId="0" borderId="0">
      <alignment vertical="center"/>
    </xf>
  </cellStyleXfs>
  <cellXfs count="21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38" fontId="6" fillId="0" borderId="1" xfId="2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0" fontId="6" fillId="0" borderId="1" xfId="2" applyNumberFormat="1" applyFont="1" applyFill="1" applyBorder="1">
      <alignment vertical="center"/>
    </xf>
    <xf numFmtId="38" fontId="3" fillId="0" borderId="1" xfId="2" applyFont="1" applyFill="1" applyBorder="1">
      <alignment vertical="center"/>
    </xf>
    <xf numFmtId="0" fontId="3" fillId="0" borderId="0" xfId="0" applyFont="1" applyFill="1" applyAlignment="1">
      <alignment horizontal="right" vertical="center"/>
    </xf>
    <xf numFmtId="38" fontId="4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38" fontId="3" fillId="0" borderId="1" xfId="2" applyFont="1" applyFill="1" applyBorder="1" applyAlignment="1">
      <alignment horizontal="right" vertical="center"/>
    </xf>
    <xf numFmtId="38" fontId="3" fillId="0" borderId="0" xfId="0" applyNumberFormat="1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4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>
      <alignment vertical="center"/>
    </xf>
    <xf numFmtId="0" fontId="4" fillId="0" borderId="4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4" xfId="0" applyFont="1" applyFill="1" applyBorder="1">
      <alignment vertical="center"/>
    </xf>
    <xf numFmtId="3" fontId="9" fillId="0" borderId="4" xfId="0" applyNumberFormat="1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1" xfId="0" applyNumberFormat="1" applyFont="1" applyFill="1" applyBorder="1">
      <alignment vertical="center"/>
    </xf>
    <xf numFmtId="3" fontId="4" fillId="0" borderId="0" xfId="0" applyNumberFormat="1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 readingOrder="1"/>
    </xf>
    <xf numFmtId="0" fontId="4" fillId="0" borderId="0" xfId="0" applyFont="1" applyFill="1" applyAlignment="1">
      <alignment horizontal="right" vertical="center" readingOrder="1"/>
    </xf>
    <xf numFmtId="0" fontId="11" fillId="0" borderId="0" xfId="0" applyFont="1" applyFill="1">
      <alignment vertical="center"/>
    </xf>
    <xf numFmtId="0" fontId="3" fillId="0" borderId="0" xfId="0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top"/>
    </xf>
    <xf numFmtId="0" fontId="11" fillId="0" borderId="0" xfId="0" applyFont="1" applyFill="1" applyAlignment="1">
      <alignment horizontal="right" vertical="center"/>
    </xf>
    <xf numFmtId="0" fontId="4" fillId="2" borderId="4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shrinkToFit="1"/>
    </xf>
    <xf numFmtId="0" fontId="4" fillId="0" borderId="0" xfId="0" applyFont="1" applyFill="1" applyAlignment="1"/>
    <xf numFmtId="0" fontId="4" fillId="0" borderId="0" xfId="0" applyFont="1" applyFill="1" applyAlignment="1">
      <alignment vertical="center"/>
    </xf>
    <xf numFmtId="0" fontId="4" fillId="2" borderId="4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top"/>
    </xf>
    <xf numFmtId="0" fontId="3" fillId="2" borderId="0" xfId="0" applyFont="1" applyFill="1">
      <alignment vertical="center"/>
    </xf>
    <xf numFmtId="0" fontId="0" fillId="0" borderId="0" xfId="0" applyFont="1">
      <alignment vertical="center"/>
    </xf>
    <xf numFmtId="3" fontId="4" fillId="0" borderId="0" xfId="0" applyNumberFormat="1" applyFont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38" fontId="4" fillId="0" borderId="1" xfId="2" applyFont="1" applyBorder="1" applyAlignment="1">
      <alignment horizontal="right" vertical="center"/>
    </xf>
    <xf numFmtId="0" fontId="4" fillId="0" borderId="0" xfId="0" applyFont="1" applyAlignment="1">
      <alignment horizontal="right" vertical="top"/>
    </xf>
    <xf numFmtId="38" fontId="4" fillId="0" borderId="1" xfId="2" applyFont="1" applyFill="1" applyBorder="1">
      <alignment vertical="center"/>
    </xf>
    <xf numFmtId="38" fontId="4" fillId="0" borderId="0" xfId="2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4" fillId="0" borderId="4" xfId="0" applyFont="1" applyFill="1" applyBorder="1" applyAlignment="1">
      <alignment horizontal="right" vertical="top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3" fillId="3" borderId="0" xfId="0" applyFont="1" applyFill="1" applyAlignment="1">
      <alignment horizontal="right" vertical="center" readingOrder="1"/>
    </xf>
    <xf numFmtId="0" fontId="3" fillId="0" borderId="4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>
      <alignment vertical="center"/>
    </xf>
    <xf numFmtId="177" fontId="3" fillId="0" borderId="0" xfId="0" applyNumberFormat="1" applyFont="1" applyFill="1" applyAlignment="1">
      <alignment horizontal="right" vertical="center"/>
    </xf>
    <xf numFmtId="3" fontId="3" fillId="0" borderId="1" xfId="0" applyNumberFormat="1" applyFont="1" applyFill="1" applyBorder="1">
      <alignment vertical="center"/>
    </xf>
    <xf numFmtId="3" fontId="3" fillId="0" borderId="8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vertical="top"/>
    </xf>
    <xf numFmtId="0" fontId="14" fillId="0" borderId="2" xfId="0" applyFont="1" applyFill="1" applyBorder="1" applyAlignment="1">
      <alignment horizontal="center" vertical="center"/>
    </xf>
    <xf numFmtId="38" fontId="14" fillId="0" borderId="3" xfId="2" applyFont="1" applyFill="1" applyBorder="1" applyAlignment="1">
      <alignment horizontal="center" vertical="center"/>
    </xf>
    <xf numFmtId="178" fontId="14" fillId="0" borderId="4" xfId="0" applyNumberFormat="1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14" fillId="0" borderId="0" xfId="0" applyFont="1" applyFill="1" applyAlignment="1">
      <alignment vertical="top"/>
    </xf>
    <xf numFmtId="0" fontId="14" fillId="0" borderId="1" xfId="0" applyFont="1" applyFill="1" applyBorder="1">
      <alignment vertical="center"/>
    </xf>
    <xf numFmtId="4" fontId="3" fillId="0" borderId="0" xfId="0" applyNumberFormat="1" applyFont="1" applyFill="1">
      <alignment vertical="center"/>
    </xf>
    <xf numFmtId="0" fontId="14" fillId="0" borderId="0" xfId="0" applyFont="1" applyFill="1" applyAlignment="1">
      <alignment horizontal="center" vertical="center"/>
    </xf>
    <xf numFmtId="4" fontId="3" fillId="0" borderId="1" xfId="0" applyNumberFormat="1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top"/>
    </xf>
    <xf numFmtId="0" fontId="14" fillId="0" borderId="0" xfId="0" applyFont="1" applyFill="1" applyAlignment="1">
      <alignment horizontal="right" vertical="top"/>
    </xf>
    <xf numFmtId="0" fontId="14" fillId="0" borderId="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179" fontId="14" fillId="0" borderId="1" xfId="0" applyNumberFormat="1" applyFont="1" applyFill="1" applyBorder="1">
      <alignment vertical="center"/>
    </xf>
    <xf numFmtId="0" fontId="14" fillId="0" borderId="0" xfId="0" applyFont="1" applyFill="1" applyAlignment="1">
      <alignment horizontal="right" vertical="center"/>
    </xf>
    <xf numFmtId="179" fontId="3" fillId="0" borderId="1" xfId="0" applyNumberFormat="1" applyFont="1" applyFill="1" applyBorder="1" applyAlignment="1">
      <alignment horizontal="right" vertical="center"/>
    </xf>
    <xf numFmtId="0" fontId="5" fillId="0" borderId="0" xfId="1" applyNumberFormat="1" applyFont="1" applyBorder="1">
      <alignment vertical="center"/>
    </xf>
    <xf numFmtId="0" fontId="4" fillId="0" borderId="0" xfId="1" applyNumberFormat="1" applyFont="1" applyBorder="1" applyAlignment="1">
      <alignment vertical="center"/>
    </xf>
    <xf numFmtId="0" fontId="4" fillId="0" borderId="0" xfId="1" applyNumberFormat="1" applyFont="1" applyBorder="1">
      <alignment vertical="center"/>
    </xf>
    <xf numFmtId="0" fontId="3" fillId="0" borderId="0" xfId="1" applyNumberFormat="1" applyFont="1" applyBorder="1" applyAlignment="1">
      <alignment vertical="center" wrapText="1"/>
    </xf>
    <xf numFmtId="0" fontId="3" fillId="0" borderId="0" xfId="1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3" fontId="3" fillId="0" borderId="0" xfId="1" applyNumberFormat="1" applyFont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right" vertical="center"/>
    </xf>
    <xf numFmtId="3" fontId="5" fillId="0" borderId="0" xfId="3" applyNumberFormat="1" applyFont="1" applyFill="1" applyBorder="1">
      <alignment vertical="center"/>
    </xf>
    <xf numFmtId="3" fontId="19" fillId="0" borderId="0" xfId="3" applyNumberFormat="1" applyFont="1" applyFill="1" applyBorder="1">
      <alignment vertical="center"/>
    </xf>
    <xf numFmtId="0" fontId="19" fillId="0" borderId="0" xfId="3" applyNumberFormat="1" applyFont="1" applyFill="1" applyBorder="1">
      <alignment vertical="center"/>
    </xf>
    <xf numFmtId="0" fontId="19" fillId="0" borderId="0" xfId="3" applyNumberFormat="1" applyFont="1" applyFill="1" applyBorder="1" applyAlignment="1">
      <alignment horizontal="center" vertical="center"/>
    </xf>
    <xf numFmtId="0" fontId="19" fillId="0" borderId="0" xfId="3" applyNumberFormat="1" applyFont="1" applyFill="1" applyBorder="1" applyAlignment="1">
      <alignment horizontal="right" vertical="center"/>
    </xf>
    <xf numFmtId="3" fontId="19" fillId="0" borderId="2" xfId="3" applyNumberFormat="1" applyFont="1" applyFill="1" applyBorder="1" applyAlignment="1">
      <alignment horizontal="center" vertical="center"/>
    </xf>
    <xf numFmtId="0" fontId="19" fillId="0" borderId="2" xfId="3" applyNumberFormat="1" applyFont="1" applyFill="1" applyBorder="1" applyAlignment="1">
      <alignment horizontal="center" vertical="center"/>
    </xf>
    <xf numFmtId="0" fontId="19" fillId="0" borderId="1" xfId="3" applyNumberFormat="1" applyFont="1" applyFill="1" applyBorder="1" applyAlignment="1">
      <alignment horizontal="center" vertical="center"/>
    </xf>
    <xf numFmtId="3" fontId="19" fillId="0" borderId="1" xfId="3" applyNumberFormat="1" applyFont="1" applyFill="1" applyBorder="1">
      <alignment vertical="center"/>
    </xf>
    <xf numFmtId="0" fontId="19" fillId="0" borderId="11" xfId="3" applyNumberFormat="1" applyFont="1" applyFill="1" applyBorder="1" applyAlignment="1">
      <alignment horizontal="center" vertical="center"/>
    </xf>
    <xf numFmtId="0" fontId="19" fillId="0" borderId="13" xfId="3" applyNumberFormat="1" applyFont="1" applyFill="1" applyBorder="1" applyAlignment="1">
      <alignment horizontal="right" vertical="center"/>
    </xf>
    <xf numFmtId="0" fontId="19" fillId="0" borderId="1" xfId="3" applyNumberFormat="1" applyFont="1" applyFill="1" applyBorder="1" applyAlignment="1">
      <alignment horizontal="right" vertical="center"/>
    </xf>
    <xf numFmtId="0" fontId="19" fillId="0" borderId="0" xfId="3" applyNumberFormat="1" applyFont="1" applyFill="1">
      <alignment vertical="center"/>
    </xf>
    <xf numFmtId="0" fontId="19" fillId="0" borderId="0" xfId="3" applyNumberFormat="1" applyFont="1" applyFill="1" applyAlignment="1">
      <alignment horizontal="center" vertical="center"/>
    </xf>
    <xf numFmtId="0" fontId="5" fillId="0" borderId="0" xfId="3" applyNumberFormat="1" applyFont="1" applyBorder="1" applyAlignment="1">
      <alignment horizontal="left" vertical="center"/>
    </xf>
    <xf numFmtId="0" fontId="19" fillId="0" borderId="0" xfId="3" applyNumberFormat="1" applyFont="1" applyBorder="1">
      <alignment vertical="center"/>
    </xf>
    <xf numFmtId="0" fontId="19" fillId="0" borderId="0" xfId="3" applyNumberFormat="1" applyFont="1" applyBorder="1" applyAlignment="1">
      <alignment horizontal="center" vertical="center"/>
    </xf>
    <xf numFmtId="0" fontId="27" fillId="0" borderId="0" xfId="3" applyNumberFormat="1" applyFont="1" applyBorder="1" applyAlignment="1">
      <alignment horizontal="left" vertical="center"/>
    </xf>
    <xf numFmtId="0" fontId="19" fillId="0" borderId="0" xfId="3" applyNumberFormat="1" applyFont="1" applyBorder="1" applyAlignment="1">
      <alignment horizontal="right"/>
    </xf>
    <xf numFmtId="0" fontId="19" fillId="0" borderId="2" xfId="3" applyNumberFormat="1" applyFont="1" applyBorder="1" applyAlignment="1">
      <alignment horizontal="center" vertical="center" wrapText="1"/>
    </xf>
    <xf numFmtId="0" fontId="19" fillId="0" borderId="2" xfId="3" applyNumberFormat="1" applyFont="1" applyBorder="1" applyAlignment="1">
      <alignment horizontal="center" vertical="center"/>
    </xf>
    <xf numFmtId="0" fontId="19" fillId="0" borderId="1" xfId="3" applyNumberFormat="1" applyFont="1" applyBorder="1" applyAlignment="1">
      <alignment horizontal="center" vertical="center"/>
    </xf>
    <xf numFmtId="0" fontId="19" fillId="0" borderId="0" xfId="3" applyNumberFormat="1" applyFont="1">
      <alignment vertical="center"/>
    </xf>
    <xf numFmtId="0" fontId="19" fillId="0" borderId="13" xfId="3" applyNumberFormat="1" applyFont="1" applyBorder="1" applyAlignment="1">
      <alignment horizontal="right" vertical="center"/>
    </xf>
    <xf numFmtId="3" fontId="19" fillId="0" borderId="1" xfId="3" applyNumberFormat="1" applyFont="1" applyFill="1" applyBorder="1" applyAlignment="1">
      <alignment horizontal="right" vertical="center"/>
    </xf>
    <xf numFmtId="0" fontId="19" fillId="0" borderId="0" xfId="3" applyNumberFormat="1" applyFont="1" applyAlignment="1">
      <alignment horizontal="left" vertical="center"/>
    </xf>
    <xf numFmtId="0" fontId="19" fillId="0" borderId="0" xfId="3" applyNumberFormat="1" applyFont="1" applyAlignment="1">
      <alignment horizontal="center" vertical="center"/>
    </xf>
    <xf numFmtId="0" fontId="19" fillId="0" borderId="0" xfId="3" applyNumberFormat="1" applyFont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right" vertical="top" wrapText="1"/>
    </xf>
    <xf numFmtId="0" fontId="8" fillId="0" borderId="0" xfId="0" applyNumberFormat="1" applyFont="1" applyFill="1" applyBorder="1" applyAlignment="1">
      <alignment horizontal="right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4" fillId="0" borderId="11" xfId="1" applyNumberFormat="1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textRotation="255"/>
    </xf>
    <xf numFmtId="0" fontId="4" fillId="0" borderId="4" xfId="1" applyNumberFormat="1" applyFont="1" applyBorder="1" applyAlignment="1">
      <alignment horizontal="center" vertical="center" textRotation="255"/>
    </xf>
    <xf numFmtId="0" fontId="4" fillId="0" borderId="2" xfId="1" applyNumberFormat="1" applyFont="1" applyBorder="1" applyAlignment="1">
      <alignment horizontal="center" vertical="center" textRotation="255" wrapText="1"/>
    </xf>
    <xf numFmtId="0" fontId="4" fillId="0" borderId="3" xfId="1" applyNumberFormat="1" applyFont="1" applyBorder="1" applyAlignment="1">
      <alignment horizontal="center" vertical="center" textRotation="255" wrapText="1"/>
    </xf>
    <xf numFmtId="0" fontId="4" fillId="0" borderId="4" xfId="1" applyNumberFormat="1" applyFont="1" applyBorder="1" applyAlignment="1">
      <alignment horizontal="center" vertical="center" textRotation="255" wrapText="1"/>
    </xf>
    <xf numFmtId="0" fontId="19" fillId="0" borderId="11" xfId="3" applyNumberFormat="1" applyFont="1" applyFill="1" applyBorder="1" applyAlignment="1">
      <alignment horizontal="distributed" vertical="center"/>
    </xf>
    <xf numFmtId="0" fontId="19" fillId="0" borderId="13" xfId="3" applyNumberFormat="1" applyFont="1" applyFill="1" applyBorder="1" applyAlignment="1">
      <alignment horizontal="distributed" vertical="center"/>
    </xf>
    <xf numFmtId="3" fontId="19" fillId="0" borderId="6" xfId="3" applyNumberFormat="1" applyFont="1" applyFill="1" applyBorder="1" applyAlignment="1">
      <alignment horizontal="center" vertical="center"/>
    </xf>
    <xf numFmtId="3" fontId="19" fillId="0" borderId="8" xfId="3" applyNumberFormat="1" applyFont="1" applyFill="1" applyBorder="1" applyAlignment="1">
      <alignment horizontal="center" vertical="center"/>
    </xf>
    <xf numFmtId="3" fontId="19" fillId="0" borderId="9" xfId="3" applyNumberFormat="1" applyFont="1" applyFill="1" applyBorder="1" applyAlignment="1">
      <alignment horizontal="center" vertical="center"/>
    </xf>
    <xf numFmtId="3" fontId="19" fillId="0" borderId="7" xfId="3" applyNumberFormat="1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3" fontId="19" fillId="0" borderId="10" xfId="3" applyNumberFormat="1" applyFont="1" applyFill="1" applyBorder="1" applyAlignment="1">
      <alignment horizontal="center" vertical="center"/>
    </xf>
    <xf numFmtId="3" fontId="19" fillId="0" borderId="2" xfId="3" applyNumberFormat="1" applyFont="1" applyFill="1" applyBorder="1" applyAlignment="1">
      <alignment horizontal="center" vertical="center"/>
    </xf>
    <xf numFmtId="3" fontId="19" fillId="0" borderId="3" xfId="3" applyNumberFormat="1" applyFont="1" applyFill="1" applyBorder="1" applyAlignment="1">
      <alignment horizontal="center" vertical="center"/>
    </xf>
    <xf numFmtId="3" fontId="19" fillId="0" borderId="11" xfId="3" applyNumberFormat="1" applyFont="1" applyFill="1" applyBorder="1" applyAlignment="1">
      <alignment horizontal="center" vertical="center"/>
    </xf>
    <xf numFmtId="3" fontId="19" fillId="0" borderId="12" xfId="3" applyNumberFormat="1" applyFont="1" applyFill="1" applyBorder="1" applyAlignment="1">
      <alignment horizontal="center" vertical="center"/>
    </xf>
    <xf numFmtId="3" fontId="19" fillId="0" borderId="13" xfId="3" applyNumberFormat="1" applyFont="1" applyFill="1" applyBorder="1" applyAlignment="1">
      <alignment horizontal="center" vertical="center"/>
    </xf>
    <xf numFmtId="0" fontId="19" fillId="0" borderId="11" xfId="3" applyNumberFormat="1" applyFont="1" applyFill="1" applyBorder="1" applyAlignment="1">
      <alignment horizontal="center" vertical="center"/>
    </xf>
    <xf numFmtId="0" fontId="19" fillId="0" borderId="12" xfId="3" applyNumberFormat="1" applyFont="1" applyFill="1" applyBorder="1" applyAlignment="1">
      <alignment horizontal="center" vertical="center"/>
    </xf>
    <xf numFmtId="0" fontId="19" fillId="0" borderId="13" xfId="3" applyNumberFormat="1" applyFont="1" applyFill="1" applyBorder="1" applyAlignment="1">
      <alignment horizontal="center" vertical="center"/>
    </xf>
    <xf numFmtId="0" fontId="19" fillId="0" borderId="6" xfId="3" applyNumberFormat="1" applyFont="1" applyBorder="1" applyAlignment="1">
      <alignment horizontal="center" vertical="center"/>
    </xf>
    <xf numFmtId="0" fontId="19" fillId="0" borderId="8" xfId="3" applyNumberFormat="1" applyFont="1" applyBorder="1" applyAlignment="1">
      <alignment horizontal="center" vertical="center"/>
    </xf>
    <xf numFmtId="0" fontId="19" fillId="0" borderId="9" xfId="3" applyNumberFormat="1" applyFont="1" applyBorder="1" applyAlignment="1">
      <alignment horizontal="center" vertical="center"/>
    </xf>
    <xf numFmtId="0" fontId="19" fillId="0" borderId="7" xfId="3" applyNumberFormat="1" applyFont="1" applyBorder="1" applyAlignment="1">
      <alignment horizontal="center" vertical="center"/>
    </xf>
    <xf numFmtId="0" fontId="19" fillId="0" borderId="0" xfId="3" applyNumberFormat="1" applyFont="1" applyBorder="1" applyAlignment="1">
      <alignment horizontal="center" vertical="center"/>
    </xf>
    <xf numFmtId="0" fontId="19" fillId="0" borderId="10" xfId="3" applyNumberFormat="1" applyFont="1" applyBorder="1" applyAlignment="1">
      <alignment horizontal="center" vertical="center"/>
    </xf>
    <xf numFmtId="0" fontId="19" fillId="0" borderId="1" xfId="3" applyNumberFormat="1" applyFont="1" applyBorder="1" applyAlignment="1">
      <alignment horizontal="center" vertical="center"/>
    </xf>
  </cellXfs>
  <cellStyles count="4">
    <cellStyle name="桁区切り" xfId="2" builtinId="6"/>
    <cellStyle name="標準" xfId="0" builtinId="0"/>
    <cellStyle name="標準 2" xfId="1" xr:uid="{00000000-0005-0000-0000-000001000000}"/>
    <cellStyle name="標準 3" xfId="3" xr:uid="{F4B4D3EA-4647-4F4A-BDCE-C6AAAD0D96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7.bin"/><Relationship Id="rId13" Type="http://schemas.openxmlformats.org/officeDocument/2006/relationships/printerSettings" Target="../printerSettings/printerSettings202.bin"/><Relationship Id="rId18" Type="http://schemas.openxmlformats.org/officeDocument/2006/relationships/printerSettings" Target="../printerSettings/printerSettings207.bin"/><Relationship Id="rId3" Type="http://schemas.openxmlformats.org/officeDocument/2006/relationships/printerSettings" Target="../printerSettings/printerSettings192.bin"/><Relationship Id="rId21" Type="http://schemas.openxmlformats.org/officeDocument/2006/relationships/printerSettings" Target="../printerSettings/printerSettings210.bin"/><Relationship Id="rId7" Type="http://schemas.openxmlformats.org/officeDocument/2006/relationships/printerSettings" Target="../printerSettings/printerSettings196.bin"/><Relationship Id="rId12" Type="http://schemas.openxmlformats.org/officeDocument/2006/relationships/printerSettings" Target="../printerSettings/printerSettings201.bin"/><Relationship Id="rId17" Type="http://schemas.openxmlformats.org/officeDocument/2006/relationships/printerSettings" Target="../printerSettings/printerSettings206.bin"/><Relationship Id="rId2" Type="http://schemas.openxmlformats.org/officeDocument/2006/relationships/printerSettings" Target="../printerSettings/printerSettings191.bin"/><Relationship Id="rId16" Type="http://schemas.openxmlformats.org/officeDocument/2006/relationships/printerSettings" Target="../printerSettings/printerSettings205.bin"/><Relationship Id="rId20" Type="http://schemas.openxmlformats.org/officeDocument/2006/relationships/printerSettings" Target="../printerSettings/printerSettings209.bin"/><Relationship Id="rId1" Type="http://schemas.openxmlformats.org/officeDocument/2006/relationships/printerSettings" Target="../printerSettings/printerSettings190.bin"/><Relationship Id="rId6" Type="http://schemas.openxmlformats.org/officeDocument/2006/relationships/printerSettings" Target="../printerSettings/printerSettings195.bin"/><Relationship Id="rId11" Type="http://schemas.openxmlformats.org/officeDocument/2006/relationships/printerSettings" Target="../printerSettings/printerSettings200.bin"/><Relationship Id="rId5" Type="http://schemas.openxmlformats.org/officeDocument/2006/relationships/printerSettings" Target="../printerSettings/printerSettings194.bin"/><Relationship Id="rId15" Type="http://schemas.openxmlformats.org/officeDocument/2006/relationships/printerSettings" Target="../printerSettings/printerSettings204.bin"/><Relationship Id="rId10" Type="http://schemas.openxmlformats.org/officeDocument/2006/relationships/printerSettings" Target="../printerSettings/printerSettings199.bin"/><Relationship Id="rId19" Type="http://schemas.openxmlformats.org/officeDocument/2006/relationships/printerSettings" Target="../printerSettings/printerSettings208.bin"/><Relationship Id="rId4" Type="http://schemas.openxmlformats.org/officeDocument/2006/relationships/printerSettings" Target="../printerSettings/printerSettings193.bin"/><Relationship Id="rId9" Type="http://schemas.openxmlformats.org/officeDocument/2006/relationships/printerSettings" Target="../printerSettings/printerSettings198.bin"/><Relationship Id="rId14" Type="http://schemas.openxmlformats.org/officeDocument/2006/relationships/printerSettings" Target="../printerSettings/printerSettings203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8.bin"/><Relationship Id="rId13" Type="http://schemas.openxmlformats.org/officeDocument/2006/relationships/printerSettings" Target="../printerSettings/printerSettings223.bin"/><Relationship Id="rId18" Type="http://schemas.openxmlformats.org/officeDocument/2006/relationships/printerSettings" Target="../printerSettings/printerSettings228.bin"/><Relationship Id="rId3" Type="http://schemas.openxmlformats.org/officeDocument/2006/relationships/printerSettings" Target="../printerSettings/printerSettings213.bin"/><Relationship Id="rId21" Type="http://schemas.openxmlformats.org/officeDocument/2006/relationships/printerSettings" Target="../printerSettings/printerSettings231.bin"/><Relationship Id="rId7" Type="http://schemas.openxmlformats.org/officeDocument/2006/relationships/printerSettings" Target="../printerSettings/printerSettings217.bin"/><Relationship Id="rId12" Type="http://schemas.openxmlformats.org/officeDocument/2006/relationships/printerSettings" Target="../printerSettings/printerSettings222.bin"/><Relationship Id="rId17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12.bin"/><Relationship Id="rId16" Type="http://schemas.openxmlformats.org/officeDocument/2006/relationships/printerSettings" Target="../printerSettings/printerSettings226.bin"/><Relationship Id="rId20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11.bin"/><Relationship Id="rId6" Type="http://schemas.openxmlformats.org/officeDocument/2006/relationships/printerSettings" Target="../printerSettings/printerSettings216.bin"/><Relationship Id="rId11" Type="http://schemas.openxmlformats.org/officeDocument/2006/relationships/printerSettings" Target="../printerSettings/printerSettings221.bin"/><Relationship Id="rId5" Type="http://schemas.openxmlformats.org/officeDocument/2006/relationships/printerSettings" Target="../printerSettings/printerSettings215.bin"/><Relationship Id="rId15" Type="http://schemas.openxmlformats.org/officeDocument/2006/relationships/printerSettings" Target="../printerSettings/printerSettings225.bin"/><Relationship Id="rId10" Type="http://schemas.openxmlformats.org/officeDocument/2006/relationships/printerSettings" Target="../printerSettings/printerSettings220.bin"/><Relationship Id="rId19" Type="http://schemas.openxmlformats.org/officeDocument/2006/relationships/printerSettings" Target="../printerSettings/printerSettings229.bin"/><Relationship Id="rId4" Type="http://schemas.openxmlformats.org/officeDocument/2006/relationships/printerSettings" Target="../printerSettings/printerSettings214.bin"/><Relationship Id="rId9" Type="http://schemas.openxmlformats.org/officeDocument/2006/relationships/printerSettings" Target="../printerSettings/printerSettings219.bin"/><Relationship Id="rId14" Type="http://schemas.openxmlformats.org/officeDocument/2006/relationships/printerSettings" Target="../printerSettings/printerSettings224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9.bin"/><Relationship Id="rId13" Type="http://schemas.openxmlformats.org/officeDocument/2006/relationships/printerSettings" Target="../printerSettings/printerSettings244.bin"/><Relationship Id="rId18" Type="http://schemas.openxmlformats.org/officeDocument/2006/relationships/printerSettings" Target="../printerSettings/printerSettings249.bin"/><Relationship Id="rId3" Type="http://schemas.openxmlformats.org/officeDocument/2006/relationships/printerSettings" Target="../printerSettings/printerSettings234.bin"/><Relationship Id="rId21" Type="http://schemas.openxmlformats.org/officeDocument/2006/relationships/printerSettings" Target="../printerSettings/printerSettings252.bin"/><Relationship Id="rId7" Type="http://schemas.openxmlformats.org/officeDocument/2006/relationships/printerSettings" Target="../printerSettings/printerSettings238.bin"/><Relationship Id="rId12" Type="http://schemas.openxmlformats.org/officeDocument/2006/relationships/printerSettings" Target="../printerSettings/printerSettings243.bin"/><Relationship Id="rId17" Type="http://schemas.openxmlformats.org/officeDocument/2006/relationships/printerSettings" Target="../printerSettings/printerSettings248.bin"/><Relationship Id="rId2" Type="http://schemas.openxmlformats.org/officeDocument/2006/relationships/printerSettings" Target="../printerSettings/printerSettings233.bin"/><Relationship Id="rId16" Type="http://schemas.openxmlformats.org/officeDocument/2006/relationships/printerSettings" Target="../printerSettings/printerSettings247.bin"/><Relationship Id="rId20" Type="http://schemas.openxmlformats.org/officeDocument/2006/relationships/printerSettings" Target="../printerSettings/printerSettings251.bin"/><Relationship Id="rId1" Type="http://schemas.openxmlformats.org/officeDocument/2006/relationships/printerSettings" Target="../printerSettings/printerSettings232.bin"/><Relationship Id="rId6" Type="http://schemas.openxmlformats.org/officeDocument/2006/relationships/printerSettings" Target="../printerSettings/printerSettings237.bin"/><Relationship Id="rId11" Type="http://schemas.openxmlformats.org/officeDocument/2006/relationships/printerSettings" Target="../printerSettings/printerSettings242.bin"/><Relationship Id="rId5" Type="http://schemas.openxmlformats.org/officeDocument/2006/relationships/printerSettings" Target="../printerSettings/printerSettings236.bin"/><Relationship Id="rId15" Type="http://schemas.openxmlformats.org/officeDocument/2006/relationships/printerSettings" Target="../printerSettings/printerSettings246.bin"/><Relationship Id="rId10" Type="http://schemas.openxmlformats.org/officeDocument/2006/relationships/printerSettings" Target="../printerSettings/printerSettings241.bin"/><Relationship Id="rId19" Type="http://schemas.openxmlformats.org/officeDocument/2006/relationships/printerSettings" Target="../printerSettings/printerSettings250.bin"/><Relationship Id="rId4" Type="http://schemas.openxmlformats.org/officeDocument/2006/relationships/printerSettings" Target="../printerSettings/printerSettings235.bin"/><Relationship Id="rId9" Type="http://schemas.openxmlformats.org/officeDocument/2006/relationships/printerSettings" Target="../printerSettings/printerSettings240.bin"/><Relationship Id="rId14" Type="http://schemas.openxmlformats.org/officeDocument/2006/relationships/printerSettings" Target="../printerSettings/printerSettings245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0.bin"/><Relationship Id="rId13" Type="http://schemas.openxmlformats.org/officeDocument/2006/relationships/printerSettings" Target="../printerSettings/printerSettings265.bin"/><Relationship Id="rId3" Type="http://schemas.openxmlformats.org/officeDocument/2006/relationships/printerSettings" Target="../printerSettings/printerSettings255.bin"/><Relationship Id="rId7" Type="http://schemas.openxmlformats.org/officeDocument/2006/relationships/printerSettings" Target="../printerSettings/printerSettings259.bin"/><Relationship Id="rId12" Type="http://schemas.openxmlformats.org/officeDocument/2006/relationships/printerSettings" Target="../printerSettings/printerSettings264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6" Type="http://schemas.openxmlformats.org/officeDocument/2006/relationships/printerSettings" Target="../printerSettings/printerSettings258.bin"/><Relationship Id="rId11" Type="http://schemas.openxmlformats.org/officeDocument/2006/relationships/printerSettings" Target="../printerSettings/printerSettings263.bin"/><Relationship Id="rId5" Type="http://schemas.openxmlformats.org/officeDocument/2006/relationships/printerSettings" Target="../printerSettings/printerSettings257.bin"/><Relationship Id="rId10" Type="http://schemas.openxmlformats.org/officeDocument/2006/relationships/printerSettings" Target="../printerSettings/printerSettings262.bin"/><Relationship Id="rId4" Type="http://schemas.openxmlformats.org/officeDocument/2006/relationships/printerSettings" Target="../printerSettings/printerSettings256.bin"/><Relationship Id="rId9" Type="http://schemas.openxmlformats.org/officeDocument/2006/relationships/printerSettings" Target="../printerSettings/printerSettings261.bin"/><Relationship Id="rId14" Type="http://schemas.openxmlformats.org/officeDocument/2006/relationships/printerSettings" Target="../printerSettings/printerSettings266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4.bin"/><Relationship Id="rId13" Type="http://schemas.openxmlformats.org/officeDocument/2006/relationships/printerSettings" Target="../printerSettings/printerSettings279.bin"/><Relationship Id="rId18" Type="http://schemas.openxmlformats.org/officeDocument/2006/relationships/printerSettings" Target="../printerSettings/printerSettings284.bin"/><Relationship Id="rId3" Type="http://schemas.openxmlformats.org/officeDocument/2006/relationships/printerSettings" Target="../printerSettings/printerSettings269.bin"/><Relationship Id="rId21" Type="http://schemas.openxmlformats.org/officeDocument/2006/relationships/printerSettings" Target="../printerSettings/printerSettings287.bin"/><Relationship Id="rId7" Type="http://schemas.openxmlformats.org/officeDocument/2006/relationships/printerSettings" Target="../printerSettings/printerSettings273.bin"/><Relationship Id="rId12" Type="http://schemas.openxmlformats.org/officeDocument/2006/relationships/printerSettings" Target="../printerSettings/printerSettings278.bin"/><Relationship Id="rId17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68.bin"/><Relationship Id="rId16" Type="http://schemas.openxmlformats.org/officeDocument/2006/relationships/printerSettings" Target="../printerSettings/printerSettings282.bin"/><Relationship Id="rId20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67.bin"/><Relationship Id="rId6" Type="http://schemas.openxmlformats.org/officeDocument/2006/relationships/printerSettings" Target="../printerSettings/printerSettings272.bin"/><Relationship Id="rId11" Type="http://schemas.openxmlformats.org/officeDocument/2006/relationships/printerSettings" Target="../printerSettings/printerSettings277.bin"/><Relationship Id="rId5" Type="http://schemas.openxmlformats.org/officeDocument/2006/relationships/printerSettings" Target="../printerSettings/printerSettings271.bin"/><Relationship Id="rId15" Type="http://schemas.openxmlformats.org/officeDocument/2006/relationships/printerSettings" Target="../printerSettings/printerSettings281.bin"/><Relationship Id="rId10" Type="http://schemas.openxmlformats.org/officeDocument/2006/relationships/printerSettings" Target="../printerSettings/printerSettings276.bin"/><Relationship Id="rId19" Type="http://schemas.openxmlformats.org/officeDocument/2006/relationships/printerSettings" Target="../printerSettings/printerSettings285.bin"/><Relationship Id="rId4" Type="http://schemas.openxmlformats.org/officeDocument/2006/relationships/printerSettings" Target="../printerSettings/printerSettings270.bin"/><Relationship Id="rId9" Type="http://schemas.openxmlformats.org/officeDocument/2006/relationships/printerSettings" Target="../printerSettings/printerSettings275.bin"/><Relationship Id="rId14" Type="http://schemas.openxmlformats.org/officeDocument/2006/relationships/printerSettings" Target="../printerSettings/printerSettings280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5.bin"/><Relationship Id="rId13" Type="http://schemas.openxmlformats.org/officeDocument/2006/relationships/printerSettings" Target="../printerSettings/printerSettings300.bin"/><Relationship Id="rId18" Type="http://schemas.openxmlformats.org/officeDocument/2006/relationships/printerSettings" Target="../printerSettings/printerSettings305.bin"/><Relationship Id="rId3" Type="http://schemas.openxmlformats.org/officeDocument/2006/relationships/printerSettings" Target="../printerSettings/printerSettings290.bin"/><Relationship Id="rId21" Type="http://schemas.openxmlformats.org/officeDocument/2006/relationships/printerSettings" Target="../printerSettings/printerSettings308.bin"/><Relationship Id="rId7" Type="http://schemas.openxmlformats.org/officeDocument/2006/relationships/printerSettings" Target="../printerSettings/printerSettings294.bin"/><Relationship Id="rId12" Type="http://schemas.openxmlformats.org/officeDocument/2006/relationships/printerSettings" Target="../printerSettings/printerSettings299.bin"/><Relationship Id="rId17" Type="http://schemas.openxmlformats.org/officeDocument/2006/relationships/printerSettings" Target="../printerSettings/printerSettings304.bin"/><Relationship Id="rId2" Type="http://schemas.openxmlformats.org/officeDocument/2006/relationships/printerSettings" Target="../printerSettings/printerSettings289.bin"/><Relationship Id="rId16" Type="http://schemas.openxmlformats.org/officeDocument/2006/relationships/printerSettings" Target="../printerSettings/printerSettings303.bin"/><Relationship Id="rId20" Type="http://schemas.openxmlformats.org/officeDocument/2006/relationships/printerSettings" Target="../printerSettings/printerSettings307.bin"/><Relationship Id="rId1" Type="http://schemas.openxmlformats.org/officeDocument/2006/relationships/printerSettings" Target="../printerSettings/printerSettings288.bin"/><Relationship Id="rId6" Type="http://schemas.openxmlformats.org/officeDocument/2006/relationships/printerSettings" Target="../printerSettings/printerSettings293.bin"/><Relationship Id="rId11" Type="http://schemas.openxmlformats.org/officeDocument/2006/relationships/printerSettings" Target="../printerSettings/printerSettings298.bin"/><Relationship Id="rId5" Type="http://schemas.openxmlformats.org/officeDocument/2006/relationships/printerSettings" Target="../printerSettings/printerSettings292.bin"/><Relationship Id="rId15" Type="http://schemas.openxmlformats.org/officeDocument/2006/relationships/printerSettings" Target="../printerSettings/printerSettings302.bin"/><Relationship Id="rId10" Type="http://schemas.openxmlformats.org/officeDocument/2006/relationships/printerSettings" Target="../printerSettings/printerSettings297.bin"/><Relationship Id="rId19" Type="http://schemas.openxmlformats.org/officeDocument/2006/relationships/printerSettings" Target="../printerSettings/printerSettings306.bin"/><Relationship Id="rId4" Type="http://schemas.openxmlformats.org/officeDocument/2006/relationships/printerSettings" Target="../printerSettings/printerSettings291.bin"/><Relationship Id="rId9" Type="http://schemas.openxmlformats.org/officeDocument/2006/relationships/printerSettings" Target="../printerSettings/printerSettings296.bin"/><Relationship Id="rId14" Type="http://schemas.openxmlformats.org/officeDocument/2006/relationships/printerSettings" Target="../printerSettings/printerSettings301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16.bin"/><Relationship Id="rId13" Type="http://schemas.openxmlformats.org/officeDocument/2006/relationships/printerSettings" Target="../printerSettings/printerSettings321.bin"/><Relationship Id="rId18" Type="http://schemas.openxmlformats.org/officeDocument/2006/relationships/printerSettings" Target="../printerSettings/printerSettings326.bin"/><Relationship Id="rId3" Type="http://schemas.openxmlformats.org/officeDocument/2006/relationships/printerSettings" Target="../printerSettings/printerSettings311.bin"/><Relationship Id="rId21" Type="http://schemas.openxmlformats.org/officeDocument/2006/relationships/printerSettings" Target="../printerSettings/printerSettings329.bin"/><Relationship Id="rId7" Type="http://schemas.openxmlformats.org/officeDocument/2006/relationships/printerSettings" Target="../printerSettings/printerSettings315.bin"/><Relationship Id="rId12" Type="http://schemas.openxmlformats.org/officeDocument/2006/relationships/printerSettings" Target="../printerSettings/printerSettings320.bin"/><Relationship Id="rId17" Type="http://schemas.openxmlformats.org/officeDocument/2006/relationships/printerSettings" Target="../printerSettings/printerSettings325.bin"/><Relationship Id="rId2" Type="http://schemas.openxmlformats.org/officeDocument/2006/relationships/printerSettings" Target="../printerSettings/printerSettings310.bin"/><Relationship Id="rId16" Type="http://schemas.openxmlformats.org/officeDocument/2006/relationships/printerSettings" Target="../printerSettings/printerSettings324.bin"/><Relationship Id="rId20" Type="http://schemas.openxmlformats.org/officeDocument/2006/relationships/printerSettings" Target="../printerSettings/printerSettings328.bin"/><Relationship Id="rId1" Type="http://schemas.openxmlformats.org/officeDocument/2006/relationships/printerSettings" Target="../printerSettings/printerSettings309.bin"/><Relationship Id="rId6" Type="http://schemas.openxmlformats.org/officeDocument/2006/relationships/printerSettings" Target="../printerSettings/printerSettings314.bin"/><Relationship Id="rId11" Type="http://schemas.openxmlformats.org/officeDocument/2006/relationships/printerSettings" Target="../printerSettings/printerSettings319.bin"/><Relationship Id="rId5" Type="http://schemas.openxmlformats.org/officeDocument/2006/relationships/printerSettings" Target="../printerSettings/printerSettings313.bin"/><Relationship Id="rId15" Type="http://schemas.openxmlformats.org/officeDocument/2006/relationships/printerSettings" Target="../printerSettings/printerSettings323.bin"/><Relationship Id="rId10" Type="http://schemas.openxmlformats.org/officeDocument/2006/relationships/printerSettings" Target="../printerSettings/printerSettings318.bin"/><Relationship Id="rId19" Type="http://schemas.openxmlformats.org/officeDocument/2006/relationships/printerSettings" Target="../printerSettings/printerSettings327.bin"/><Relationship Id="rId4" Type="http://schemas.openxmlformats.org/officeDocument/2006/relationships/printerSettings" Target="../printerSettings/printerSettings312.bin"/><Relationship Id="rId9" Type="http://schemas.openxmlformats.org/officeDocument/2006/relationships/printerSettings" Target="../printerSettings/printerSettings317.bin"/><Relationship Id="rId14" Type="http://schemas.openxmlformats.org/officeDocument/2006/relationships/printerSettings" Target="../printerSettings/printerSettings322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7.bin"/><Relationship Id="rId13" Type="http://schemas.openxmlformats.org/officeDocument/2006/relationships/printerSettings" Target="../printerSettings/printerSettings342.bin"/><Relationship Id="rId18" Type="http://schemas.openxmlformats.org/officeDocument/2006/relationships/printerSettings" Target="../printerSettings/printerSettings347.bin"/><Relationship Id="rId3" Type="http://schemas.openxmlformats.org/officeDocument/2006/relationships/printerSettings" Target="../printerSettings/printerSettings332.bin"/><Relationship Id="rId21" Type="http://schemas.openxmlformats.org/officeDocument/2006/relationships/printerSettings" Target="../printerSettings/printerSettings350.bin"/><Relationship Id="rId7" Type="http://schemas.openxmlformats.org/officeDocument/2006/relationships/printerSettings" Target="../printerSettings/printerSettings336.bin"/><Relationship Id="rId12" Type="http://schemas.openxmlformats.org/officeDocument/2006/relationships/printerSettings" Target="../printerSettings/printerSettings341.bin"/><Relationship Id="rId17" Type="http://schemas.openxmlformats.org/officeDocument/2006/relationships/printerSettings" Target="../printerSettings/printerSettings346.bin"/><Relationship Id="rId2" Type="http://schemas.openxmlformats.org/officeDocument/2006/relationships/printerSettings" Target="../printerSettings/printerSettings331.bin"/><Relationship Id="rId16" Type="http://schemas.openxmlformats.org/officeDocument/2006/relationships/printerSettings" Target="../printerSettings/printerSettings345.bin"/><Relationship Id="rId20" Type="http://schemas.openxmlformats.org/officeDocument/2006/relationships/printerSettings" Target="../printerSettings/printerSettings349.bin"/><Relationship Id="rId1" Type="http://schemas.openxmlformats.org/officeDocument/2006/relationships/printerSettings" Target="../printerSettings/printerSettings330.bin"/><Relationship Id="rId6" Type="http://schemas.openxmlformats.org/officeDocument/2006/relationships/printerSettings" Target="../printerSettings/printerSettings335.bin"/><Relationship Id="rId11" Type="http://schemas.openxmlformats.org/officeDocument/2006/relationships/printerSettings" Target="../printerSettings/printerSettings340.bin"/><Relationship Id="rId5" Type="http://schemas.openxmlformats.org/officeDocument/2006/relationships/printerSettings" Target="../printerSettings/printerSettings334.bin"/><Relationship Id="rId15" Type="http://schemas.openxmlformats.org/officeDocument/2006/relationships/printerSettings" Target="../printerSettings/printerSettings344.bin"/><Relationship Id="rId10" Type="http://schemas.openxmlformats.org/officeDocument/2006/relationships/printerSettings" Target="../printerSettings/printerSettings339.bin"/><Relationship Id="rId19" Type="http://schemas.openxmlformats.org/officeDocument/2006/relationships/printerSettings" Target="../printerSettings/printerSettings348.bin"/><Relationship Id="rId4" Type="http://schemas.openxmlformats.org/officeDocument/2006/relationships/printerSettings" Target="../printerSettings/printerSettings333.bin"/><Relationship Id="rId9" Type="http://schemas.openxmlformats.org/officeDocument/2006/relationships/printerSettings" Target="../printerSettings/printerSettings338.bin"/><Relationship Id="rId14" Type="http://schemas.openxmlformats.org/officeDocument/2006/relationships/printerSettings" Target="../printerSettings/printerSettings343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58.bin"/><Relationship Id="rId13" Type="http://schemas.openxmlformats.org/officeDocument/2006/relationships/printerSettings" Target="../printerSettings/printerSettings363.bin"/><Relationship Id="rId18" Type="http://schemas.openxmlformats.org/officeDocument/2006/relationships/printerSettings" Target="../printerSettings/printerSettings368.bin"/><Relationship Id="rId3" Type="http://schemas.openxmlformats.org/officeDocument/2006/relationships/printerSettings" Target="../printerSettings/printerSettings353.bin"/><Relationship Id="rId21" Type="http://schemas.openxmlformats.org/officeDocument/2006/relationships/printerSettings" Target="../printerSettings/printerSettings371.bin"/><Relationship Id="rId7" Type="http://schemas.openxmlformats.org/officeDocument/2006/relationships/printerSettings" Target="../printerSettings/printerSettings357.bin"/><Relationship Id="rId12" Type="http://schemas.openxmlformats.org/officeDocument/2006/relationships/printerSettings" Target="../printerSettings/printerSettings362.bin"/><Relationship Id="rId17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52.bin"/><Relationship Id="rId16" Type="http://schemas.openxmlformats.org/officeDocument/2006/relationships/printerSettings" Target="../printerSettings/printerSettings366.bin"/><Relationship Id="rId20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51.bin"/><Relationship Id="rId6" Type="http://schemas.openxmlformats.org/officeDocument/2006/relationships/printerSettings" Target="../printerSettings/printerSettings356.bin"/><Relationship Id="rId11" Type="http://schemas.openxmlformats.org/officeDocument/2006/relationships/printerSettings" Target="../printerSettings/printerSettings361.bin"/><Relationship Id="rId5" Type="http://schemas.openxmlformats.org/officeDocument/2006/relationships/printerSettings" Target="../printerSettings/printerSettings355.bin"/><Relationship Id="rId15" Type="http://schemas.openxmlformats.org/officeDocument/2006/relationships/printerSettings" Target="../printerSettings/printerSettings365.bin"/><Relationship Id="rId10" Type="http://schemas.openxmlformats.org/officeDocument/2006/relationships/printerSettings" Target="../printerSettings/printerSettings360.bin"/><Relationship Id="rId19" Type="http://schemas.openxmlformats.org/officeDocument/2006/relationships/printerSettings" Target="../printerSettings/printerSettings369.bin"/><Relationship Id="rId4" Type="http://schemas.openxmlformats.org/officeDocument/2006/relationships/printerSettings" Target="../printerSettings/printerSettings354.bin"/><Relationship Id="rId9" Type="http://schemas.openxmlformats.org/officeDocument/2006/relationships/printerSettings" Target="../printerSettings/printerSettings359.bin"/><Relationship Id="rId14" Type="http://schemas.openxmlformats.org/officeDocument/2006/relationships/printerSettings" Target="../printerSettings/printerSettings364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9.bin"/><Relationship Id="rId13" Type="http://schemas.openxmlformats.org/officeDocument/2006/relationships/printerSettings" Target="../printerSettings/printerSettings384.bin"/><Relationship Id="rId18" Type="http://schemas.openxmlformats.org/officeDocument/2006/relationships/printerSettings" Target="../printerSettings/printerSettings389.bin"/><Relationship Id="rId3" Type="http://schemas.openxmlformats.org/officeDocument/2006/relationships/printerSettings" Target="../printerSettings/printerSettings374.bin"/><Relationship Id="rId21" Type="http://schemas.openxmlformats.org/officeDocument/2006/relationships/printerSettings" Target="../printerSettings/printerSettings392.bin"/><Relationship Id="rId7" Type="http://schemas.openxmlformats.org/officeDocument/2006/relationships/printerSettings" Target="../printerSettings/printerSettings378.bin"/><Relationship Id="rId12" Type="http://schemas.openxmlformats.org/officeDocument/2006/relationships/printerSettings" Target="../printerSettings/printerSettings383.bin"/><Relationship Id="rId17" Type="http://schemas.openxmlformats.org/officeDocument/2006/relationships/printerSettings" Target="../printerSettings/printerSettings388.bin"/><Relationship Id="rId2" Type="http://schemas.openxmlformats.org/officeDocument/2006/relationships/printerSettings" Target="../printerSettings/printerSettings373.bin"/><Relationship Id="rId16" Type="http://schemas.openxmlformats.org/officeDocument/2006/relationships/printerSettings" Target="../printerSettings/printerSettings387.bin"/><Relationship Id="rId20" Type="http://schemas.openxmlformats.org/officeDocument/2006/relationships/printerSettings" Target="../printerSettings/printerSettings391.bin"/><Relationship Id="rId1" Type="http://schemas.openxmlformats.org/officeDocument/2006/relationships/printerSettings" Target="../printerSettings/printerSettings372.bin"/><Relationship Id="rId6" Type="http://schemas.openxmlformats.org/officeDocument/2006/relationships/printerSettings" Target="../printerSettings/printerSettings377.bin"/><Relationship Id="rId11" Type="http://schemas.openxmlformats.org/officeDocument/2006/relationships/printerSettings" Target="../printerSettings/printerSettings382.bin"/><Relationship Id="rId5" Type="http://schemas.openxmlformats.org/officeDocument/2006/relationships/printerSettings" Target="../printerSettings/printerSettings376.bin"/><Relationship Id="rId15" Type="http://schemas.openxmlformats.org/officeDocument/2006/relationships/printerSettings" Target="../printerSettings/printerSettings386.bin"/><Relationship Id="rId10" Type="http://schemas.openxmlformats.org/officeDocument/2006/relationships/printerSettings" Target="../printerSettings/printerSettings381.bin"/><Relationship Id="rId19" Type="http://schemas.openxmlformats.org/officeDocument/2006/relationships/printerSettings" Target="../printerSettings/printerSettings390.bin"/><Relationship Id="rId4" Type="http://schemas.openxmlformats.org/officeDocument/2006/relationships/printerSettings" Target="../printerSettings/printerSettings375.bin"/><Relationship Id="rId9" Type="http://schemas.openxmlformats.org/officeDocument/2006/relationships/printerSettings" Target="../printerSettings/printerSettings380.bin"/><Relationship Id="rId14" Type="http://schemas.openxmlformats.org/officeDocument/2006/relationships/printerSettings" Target="../printerSettings/printerSettings385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.bin"/><Relationship Id="rId13" Type="http://schemas.openxmlformats.org/officeDocument/2006/relationships/printerSettings" Target="../printerSettings/printerSettings34.bin"/><Relationship Id="rId18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24.bin"/><Relationship Id="rId21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28.bin"/><Relationship Id="rId12" Type="http://schemas.openxmlformats.org/officeDocument/2006/relationships/printerSettings" Target="../printerSettings/printerSettings33.bin"/><Relationship Id="rId17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3.bin"/><Relationship Id="rId16" Type="http://schemas.openxmlformats.org/officeDocument/2006/relationships/printerSettings" Target="../printerSettings/printerSettings37.bin"/><Relationship Id="rId20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11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26.bin"/><Relationship Id="rId15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31.bin"/><Relationship Id="rId19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25.bin"/><Relationship Id="rId9" Type="http://schemas.openxmlformats.org/officeDocument/2006/relationships/printerSettings" Target="../printerSettings/printerSettings30.bin"/><Relationship Id="rId14" Type="http://schemas.openxmlformats.org/officeDocument/2006/relationships/printerSettings" Target="../printerSettings/printerSettings35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0.bin"/><Relationship Id="rId13" Type="http://schemas.openxmlformats.org/officeDocument/2006/relationships/printerSettings" Target="../printerSettings/printerSettings405.bin"/><Relationship Id="rId18" Type="http://schemas.openxmlformats.org/officeDocument/2006/relationships/printerSettings" Target="../printerSettings/printerSettings410.bin"/><Relationship Id="rId3" Type="http://schemas.openxmlformats.org/officeDocument/2006/relationships/printerSettings" Target="../printerSettings/printerSettings395.bin"/><Relationship Id="rId21" Type="http://schemas.openxmlformats.org/officeDocument/2006/relationships/printerSettings" Target="../printerSettings/printerSettings413.bin"/><Relationship Id="rId7" Type="http://schemas.openxmlformats.org/officeDocument/2006/relationships/printerSettings" Target="../printerSettings/printerSettings399.bin"/><Relationship Id="rId12" Type="http://schemas.openxmlformats.org/officeDocument/2006/relationships/printerSettings" Target="../printerSettings/printerSettings404.bin"/><Relationship Id="rId17" Type="http://schemas.openxmlformats.org/officeDocument/2006/relationships/printerSettings" Target="../printerSettings/printerSettings409.bin"/><Relationship Id="rId2" Type="http://schemas.openxmlformats.org/officeDocument/2006/relationships/printerSettings" Target="../printerSettings/printerSettings394.bin"/><Relationship Id="rId16" Type="http://schemas.openxmlformats.org/officeDocument/2006/relationships/printerSettings" Target="../printerSettings/printerSettings408.bin"/><Relationship Id="rId20" Type="http://schemas.openxmlformats.org/officeDocument/2006/relationships/printerSettings" Target="../printerSettings/printerSettings412.bin"/><Relationship Id="rId1" Type="http://schemas.openxmlformats.org/officeDocument/2006/relationships/printerSettings" Target="../printerSettings/printerSettings393.bin"/><Relationship Id="rId6" Type="http://schemas.openxmlformats.org/officeDocument/2006/relationships/printerSettings" Target="../printerSettings/printerSettings398.bin"/><Relationship Id="rId11" Type="http://schemas.openxmlformats.org/officeDocument/2006/relationships/printerSettings" Target="../printerSettings/printerSettings403.bin"/><Relationship Id="rId5" Type="http://schemas.openxmlformats.org/officeDocument/2006/relationships/printerSettings" Target="../printerSettings/printerSettings397.bin"/><Relationship Id="rId15" Type="http://schemas.openxmlformats.org/officeDocument/2006/relationships/printerSettings" Target="../printerSettings/printerSettings407.bin"/><Relationship Id="rId10" Type="http://schemas.openxmlformats.org/officeDocument/2006/relationships/printerSettings" Target="../printerSettings/printerSettings402.bin"/><Relationship Id="rId19" Type="http://schemas.openxmlformats.org/officeDocument/2006/relationships/printerSettings" Target="../printerSettings/printerSettings411.bin"/><Relationship Id="rId4" Type="http://schemas.openxmlformats.org/officeDocument/2006/relationships/printerSettings" Target="../printerSettings/printerSettings396.bin"/><Relationship Id="rId9" Type="http://schemas.openxmlformats.org/officeDocument/2006/relationships/printerSettings" Target="../printerSettings/printerSettings401.bin"/><Relationship Id="rId14" Type="http://schemas.openxmlformats.org/officeDocument/2006/relationships/printerSettings" Target="../printerSettings/printerSettings406.bin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21.bin"/><Relationship Id="rId13" Type="http://schemas.openxmlformats.org/officeDocument/2006/relationships/printerSettings" Target="../printerSettings/printerSettings426.bin"/><Relationship Id="rId3" Type="http://schemas.openxmlformats.org/officeDocument/2006/relationships/printerSettings" Target="../printerSettings/printerSettings416.bin"/><Relationship Id="rId7" Type="http://schemas.openxmlformats.org/officeDocument/2006/relationships/printerSettings" Target="../printerSettings/printerSettings420.bin"/><Relationship Id="rId12" Type="http://schemas.openxmlformats.org/officeDocument/2006/relationships/printerSettings" Target="../printerSettings/printerSettings425.bin"/><Relationship Id="rId2" Type="http://schemas.openxmlformats.org/officeDocument/2006/relationships/printerSettings" Target="../printerSettings/printerSettings415.bin"/><Relationship Id="rId1" Type="http://schemas.openxmlformats.org/officeDocument/2006/relationships/printerSettings" Target="../printerSettings/printerSettings414.bin"/><Relationship Id="rId6" Type="http://schemas.openxmlformats.org/officeDocument/2006/relationships/printerSettings" Target="../printerSettings/printerSettings419.bin"/><Relationship Id="rId11" Type="http://schemas.openxmlformats.org/officeDocument/2006/relationships/printerSettings" Target="../printerSettings/printerSettings424.bin"/><Relationship Id="rId5" Type="http://schemas.openxmlformats.org/officeDocument/2006/relationships/printerSettings" Target="../printerSettings/printerSettings418.bin"/><Relationship Id="rId10" Type="http://schemas.openxmlformats.org/officeDocument/2006/relationships/printerSettings" Target="../printerSettings/printerSettings423.bin"/><Relationship Id="rId4" Type="http://schemas.openxmlformats.org/officeDocument/2006/relationships/printerSettings" Target="../printerSettings/printerSettings417.bin"/><Relationship Id="rId9" Type="http://schemas.openxmlformats.org/officeDocument/2006/relationships/printerSettings" Target="../printerSettings/printerSettings422.bin"/><Relationship Id="rId14" Type="http://schemas.openxmlformats.org/officeDocument/2006/relationships/printerSettings" Target="../printerSettings/printerSettings42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.bin"/><Relationship Id="rId13" Type="http://schemas.openxmlformats.org/officeDocument/2006/relationships/printerSettings" Target="../printerSettings/printerSettings55.bin"/><Relationship Id="rId18" Type="http://schemas.openxmlformats.org/officeDocument/2006/relationships/printerSettings" Target="../printerSettings/printerSettings60.bin"/><Relationship Id="rId3" Type="http://schemas.openxmlformats.org/officeDocument/2006/relationships/printerSettings" Target="../printerSettings/printerSettings45.bin"/><Relationship Id="rId21" Type="http://schemas.openxmlformats.org/officeDocument/2006/relationships/printerSettings" Target="../printerSettings/printerSettings63.bin"/><Relationship Id="rId7" Type="http://schemas.openxmlformats.org/officeDocument/2006/relationships/printerSettings" Target="../printerSettings/printerSettings49.bin"/><Relationship Id="rId12" Type="http://schemas.openxmlformats.org/officeDocument/2006/relationships/printerSettings" Target="../printerSettings/printerSettings54.bin"/><Relationship Id="rId17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44.bin"/><Relationship Id="rId16" Type="http://schemas.openxmlformats.org/officeDocument/2006/relationships/printerSettings" Target="../printerSettings/printerSettings58.bin"/><Relationship Id="rId20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43.bin"/><Relationship Id="rId6" Type="http://schemas.openxmlformats.org/officeDocument/2006/relationships/printerSettings" Target="../printerSettings/printerSettings48.bin"/><Relationship Id="rId11" Type="http://schemas.openxmlformats.org/officeDocument/2006/relationships/printerSettings" Target="../printerSettings/printerSettings53.bin"/><Relationship Id="rId5" Type="http://schemas.openxmlformats.org/officeDocument/2006/relationships/printerSettings" Target="../printerSettings/printerSettings47.bin"/><Relationship Id="rId15" Type="http://schemas.openxmlformats.org/officeDocument/2006/relationships/printerSettings" Target="../printerSettings/printerSettings57.bin"/><Relationship Id="rId10" Type="http://schemas.openxmlformats.org/officeDocument/2006/relationships/printerSettings" Target="../printerSettings/printerSettings52.bin"/><Relationship Id="rId19" Type="http://schemas.openxmlformats.org/officeDocument/2006/relationships/printerSettings" Target="../printerSettings/printerSettings61.bin"/><Relationship Id="rId4" Type="http://schemas.openxmlformats.org/officeDocument/2006/relationships/printerSettings" Target="../printerSettings/printerSettings46.bin"/><Relationship Id="rId9" Type="http://schemas.openxmlformats.org/officeDocument/2006/relationships/printerSettings" Target="../printerSettings/printerSettings51.bin"/><Relationship Id="rId14" Type="http://schemas.openxmlformats.org/officeDocument/2006/relationships/printerSettings" Target="../printerSettings/printerSettings56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1.bin"/><Relationship Id="rId13" Type="http://schemas.openxmlformats.org/officeDocument/2006/relationships/printerSettings" Target="../printerSettings/printerSettings76.bin"/><Relationship Id="rId18" Type="http://schemas.openxmlformats.org/officeDocument/2006/relationships/printerSettings" Target="../printerSettings/printerSettings81.bin"/><Relationship Id="rId3" Type="http://schemas.openxmlformats.org/officeDocument/2006/relationships/printerSettings" Target="../printerSettings/printerSettings66.bin"/><Relationship Id="rId21" Type="http://schemas.openxmlformats.org/officeDocument/2006/relationships/printerSettings" Target="../printerSettings/printerSettings84.bin"/><Relationship Id="rId7" Type="http://schemas.openxmlformats.org/officeDocument/2006/relationships/printerSettings" Target="../printerSettings/printerSettings70.bin"/><Relationship Id="rId12" Type="http://schemas.openxmlformats.org/officeDocument/2006/relationships/printerSettings" Target="../printerSettings/printerSettings75.bin"/><Relationship Id="rId17" Type="http://schemas.openxmlformats.org/officeDocument/2006/relationships/printerSettings" Target="../printerSettings/printerSettings80.bin"/><Relationship Id="rId2" Type="http://schemas.openxmlformats.org/officeDocument/2006/relationships/printerSettings" Target="../printerSettings/printerSettings65.bin"/><Relationship Id="rId16" Type="http://schemas.openxmlformats.org/officeDocument/2006/relationships/printerSettings" Target="../printerSettings/printerSettings79.bin"/><Relationship Id="rId20" Type="http://schemas.openxmlformats.org/officeDocument/2006/relationships/printerSettings" Target="../printerSettings/printerSettings83.bin"/><Relationship Id="rId1" Type="http://schemas.openxmlformats.org/officeDocument/2006/relationships/printerSettings" Target="../printerSettings/printerSettings64.bin"/><Relationship Id="rId6" Type="http://schemas.openxmlformats.org/officeDocument/2006/relationships/printerSettings" Target="../printerSettings/printerSettings69.bin"/><Relationship Id="rId11" Type="http://schemas.openxmlformats.org/officeDocument/2006/relationships/printerSettings" Target="../printerSettings/printerSettings74.bin"/><Relationship Id="rId5" Type="http://schemas.openxmlformats.org/officeDocument/2006/relationships/printerSettings" Target="../printerSettings/printerSettings68.bin"/><Relationship Id="rId15" Type="http://schemas.openxmlformats.org/officeDocument/2006/relationships/printerSettings" Target="../printerSettings/printerSettings78.bin"/><Relationship Id="rId10" Type="http://schemas.openxmlformats.org/officeDocument/2006/relationships/printerSettings" Target="../printerSettings/printerSettings73.bin"/><Relationship Id="rId19" Type="http://schemas.openxmlformats.org/officeDocument/2006/relationships/printerSettings" Target="../printerSettings/printerSettings82.bin"/><Relationship Id="rId4" Type="http://schemas.openxmlformats.org/officeDocument/2006/relationships/printerSettings" Target="../printerSettings/printerSettings67.bin"/><Relationship Id="rId9" Type="http://schemas.openxmlformats.org/officeDocument/2006/relationships/printerSettings" Target="../printerSettings/printerSettings72.bin"/><Relationship Id="rId14" Type="http://schemas.openxmlformats.org/officeDocument/2006/relationships/printerSettings" Target="../printerSettings/printerSettings77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2.bin"/><Relationship Id="rId13" Type="http://schemas.openxmlformats.org/officeDocument/2006/relationships/printerSettings" Target="../printerSettings/printerSettings97.bin"/><Relationship Id="rId18" Type="http://schemas.openxmlformats.org/officeDocument/2006/relationships/printerSettings" Target="../printerSettings/printerSettings102.bin"/><Relationship Id="rId3" Type="http://schemas.openxmlformats.org/officeDocument/2006/relationships/printerSettings" Target="../printerSettings/printerSettings87.bin"/><Relationship Id="rId21" Type="http://schemas.openxmlformats.org/officeDocument/2006/relationships/printerSettings" Target="../printerSettings/printerSettings105.bin"/><Relationship Id="rId7" Type="http://schemas.openxmlformats.org/officeDocument/2006/relationships/printerSettings" Target="../printerSettings/printerSettings91.bin"/><Relationship Id="rId12" Type="http://schemas.openxmlformats.org/officeDocument/2006/relationships/printerSettings" Target="../printerSettings/printerSettings96.bin"/><Relationship Id="rId17" Type="http://schemas.openxmlformats.org/officeDocument/2006/relationships/printerSettings" Target="../printerSettings/printerSettings101.bin"/><Relationship Id="rId2" Type="http://schemas.openxmlformats.org/officeDocument/2006/relationships/printerSettings" Target="../printerSettings/printerSettings86.bin"/><Relationship Id="rId16" Type="http://schemas.openxmlformats.org/officeDocument/2006/relationships/printerSettings" Target="../printerSettings/printerSettings100.bin"/><Relationship Id="rId20" Type="http://schemas.openxmlformats.org/officeDocument/2006/relationships/printerSettings" Target="../printerSettings/printerSettings104.bin"/><Relationship Id="rId1" Type="http://schemas.openxmlformats.org/officeDocument/2006/relationships/printerSettings" Target="../printerSettings/printerSettings85.bin"/><Relationship Id="rId6" Type="http://schemas.openxmlformats.org/officeDocument/2006/relationships/printerSettings" Target="../printerSettings/printerSettings90.bin"/><Relationship Id="rId11" Type="http://schemas.openxmlformats.org/officeDocument/2006/relationships/printerSettings" Target="../printerSettings/printerSettings95.bin"/><Relationship Id="rId5" Type="http://schemas.openxmlformats.org/officeDocument/2006/relationships/printerSettings" Target="../printerSettings/printerSettings89.bin"/><Relationship Id="rId15" Type="http://schemas.openxmlformats.org/officeDocument/2006/relationships/printerSettings" Target="../printerSettings/printerSettings99.bin"/><Relationship Id="rId10" Type="http://schemas.openxmlformats.org/officeDocument/2006/relationships/printerSettings" Target="../printerSettings/printerSettings94.bin"/><Relationship Id="rId19" Type="http://schemas.openxmlformats.org/officeDocument/2006/relationships/printerSettings" Target="../printerSettings/printerSettings103.bin"/><Relationship Id="rId4" Type="http://schemas.openxmlformats.org/officeDocument/2006/relationships/printerSettings" Target="../printerSettings/printerSettings88.bin"/><Relationship Id="rId9" Type="http://schemas.openxmlformats.org/officeDocument/2006/relationships/printerSettings" Target="../printerSettings/printerSettings93.bin"/><Relationship Id="rId14" Type="http://schemas.openxmlformats.org/officeDocument/2006/relationships/printerSettings" Target="../printerSettings/printerSettings98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3.bin"/><Relationship Id="rId13" Type="http://schemas.openxmlformats.org/officeDocument/2006/relationships/printerSettings" Target="../printerSettings/printerSettings118.bin"/><Relationship Id="rId18" Type="http://schemas.openxmlformats.org/officeDocument/2006/relationships/printerSettings" Target="../printerSettings/printerSettings123.bin"/><Relationship Id="rId3" Type="http://schemas.openxmlformats.org/officeDocument/2006/relationships/printerSettings" Target="../printerSettings/printerSettings108.bin"/><Relationship Id="rId21" Type="http://schemas.openxmlformats.org/officeDocument/2006/relationships/printerSettings" Target="../printerSettings/printerSettings126.bin"/><Relationship Id="rId7" Type="http://schemas.openxmlformats.org/officeDocument/2006/relationships/printerSettings" Target="../printerSettings/printerSettings112.bin"/><Relationship Id="rId12" Type="http://schemas.openxmlformats.org/officeDocument/2006/relationships/printerSettings" Target="../printerSettings/printerSettings117.bin"/><Relationship Id="rId17" Type="http://schemas.openxmlformats.org/officeDocument/2006/relationships/printerSettings" Target="../printerSettings/printerSettings122.bin"/><Relationship Id="rId2" Type="http://schemas.openxmlformats.org/officeDocument/2006/relationships/printerSettings" Target="../printerSettings/printerSettings107.bin"/><Relationship Id="rId16" Type="http://schemas.openxmlformats.org/officeDocument/2006/relationships/printerSettings" Target="../printerSettings/printerSettings121.bin"/><Relationship Id="rId20" Type="http://schemas.openxmlformats.org/officeDocument/2006/relationships/printerSettings" Target="../printerSettings/printerSettings125.bin"/><Relationship Id="rId1" Type="http://schemas.openxmlformats.org/officeDocument/2006/relationships/printerSettings" Target="../printerSettings/printerSettings106.bin"/><Relationship Id="rId6" Type="http://schemas.openxmlformats.org/officeDocument/2006/relationships/printerSettings" Target="../printerSettings/printerSettings111.bin"/><Relationship Id="rId1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10.bin"/><Relationship Id="rId15" Type="http://schemas.openxmlformats.org/officeDocument/2006/relationships/printerSettings" Target="../printerSettings/printerSettings120.bin"/><Relationship Id="rId10" Type="http://schemas.openxmlformats.org/officeDocument/2006/relationships/printerSettings" Target="../printerSettings/printerSettings115.bin"/><Relationship Id="rId19" Type="http://schemas.openxmlformats.org/officeDocument/2006/relationships/printerSettings" Target="../printerSettings/printerSettings124.bin"/><Relationship Id="rId4" Type="http://schemas.openxmlformats.org/officeDocument/2006/relationships/printerSettings" Target="../printerSettings/printerSettings109.bin"/><Relationship Id="rId9" Type="http://schemas.openxmlformats.org/officeDocument/2006/relationships/printerSettings" Target="../printerSettings/printerSettings114.bin"/><Relationship Id="rId14" Type="http://schemas.openxmlformats.org/officeDocument/2006/relationships/printerSettings" Target="../printerSettings/printerSettings11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4.bin"/><Relationship Id="rId13" Type="http://schemas.openxmlformats.org/officeDocument/2006/relationships/printerSettings" Target="../printerSettings/printerSettings139.bin"/><Relationship Id="rId18" Type="http://schemas.openxmlformats.org/officeDocument/2006/relationships/printerSettings" Target="../printerSettings/printerSettings144.bin"/><Relationship Id="rId3" Type="http://schemas.openxmlformats.org/officeDocument/2006/relationships/printerSettings" Target="../printerSettings/printerSettings129.bin"/><Relationship Id="rId21" Type="http://schemas.openxmlformats.org/officeDocument/2006/relationships/printerSettings" Target="../printerSettings/printerSettings147.bin"/><Relationship Id="rId7" Type="http://schemas.openxmlformats.org/officeDocument/2006/relationships/printerSettings" Target="../printerSettings/printerSettings133.bin"/><Relationship Id="rId12" Type="http://schemas.openxmlformats.org/officeDocument/2006/relationships/printerSettings" Target="../printerSettings/printerSettings138.bin"/><Relationship Id="rId17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28.bin"/><Relationship Id="rId16" Type="http://schemas.openxmlformats.org/officeDocument/2006/relationships/printerSettings" Target="../printerSettings/printerSettings142.bin"/><Relationship Id="rId20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27.bin"/><Relationship Id="rId6" Type="http://schemas.openxmlformats.org/officeDocument/2006/relationships/printerSettings" Target="../printerSettings/printerSettings132.bin"/><Relationship Id="rId11" Type="http://schemas.openxmlformats.org/officeDocument/2006/relationships/printerSettings" Target="../printerSettings/printerSettings137.bin"/><Relationship Id="rId5" Type="http://schemas.openxmlformats.org/officeDocument/2006/relationships/printerSettings" Target="../printerSettings/printerSettings131.bin"/><Relationship Id="rId15" Type="http://schemas.openxmlformats.org/officeDocument/2006/relationships/printerSettings" Target="../printerSettings/printerSettings141.bin"/><Relationship Id="rId10" Type="http://schemas.openxmlformats.org/officeDocument/2006/relationships/printerSettings" Target="../printerSettings/printerSettings136.bin"/><Relationship Id="rId19" Type="http://schemas.openxmlformats.org/officeDocument/2006/relationships/printerSettings" Target="../printerSettings/printerSettings145.bin"/><Relationship Id="rId4" Type="http://schemas.openxmlformats.org/officeDocument/2006/relationships/printerSettings" Target="../printerSettings/printerSettings130.bin"/><Relationship Id="rId9" Type="http://schemas.openxmlformats.org/officeDocument/2006/relationships/printerSettings" Target="../printerSettings/printerSettings135.bin"/><Relationship Id="rId14" Type="http://schemas.openxmlformats.org/officeDocument/2006/relationships/printerSettings" Target="../printerSettings/printerSettings140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5.bin"/><Relationship Id="rId13" Type="http://schemas.openxmlformats.org/officeDocument/2006/relationships/printerSettings" Target="../printerSettings/printerSettings160.bin"/><Relationship Id="rId18" Type="http://schemas.openxmlformats.org/officeDocument/2006/relationships/printerSettings" Target="../printerSettings/printerSettings165.bin"/><Relationship Id="rId3" Type="http://schemas.openxmlformats.org/officeDocument/2006/relationships/printerSettings" Target="../printerSettings/printerSettings150.bin"/><Relationship Id="rId21" Type="http://schemas.openxmlformats.org/officeDocument/2006/relationships/printerSettings" Target="../printerSettings/printerSettings168.bin"/><Relationship Id="rId7" Type="http://schemas.openxmlformats.org/officeDocument/2006/relationships/printerSettings" Target="../printerSettings/printerSettings154.bin"/><Relationship Id="rId12" Type="http://schemas.openxmlformats.org/officeDocument/2006/relationships/printerSettings" Target="../printerSettings/printerSettings159.bin"/><Relationship Id="rId17" Type="http://schemas.openxmlformats.org/officeDocument/2006/relationships/printerSettings" Target="../printerSettings/printerSettings164.bin"/><Relationship Id="rId2" Type="http://schemas.openxmlformats.org/officeDocument/2006/relationships/printerSettings" Target="../printerSettings/printerSettings149.bin"/><Relationship Id="rId16" Type="http://schemas.openxmlformats.org/officeDocument/2006/relationships/printerSettings" Target="../printerSettings/printerSettings163.bin"/><Relationship Id="rId20" Type="http://schemas.openxmlformats.org/officeDocument/2006/relationships/printerSettings" Target="../printerSettings/printerSettings167.bin"/><Relationship Id="rId1" Type="http://schemas.openxmlformats.org/officeDocument/2006/relationships/printerSettings" Target="../printerSettings/printerSettings148.bin"/><Relationship Id="rId6" Type="http://schemas.openxmlformats.org/officeDocument/2006/relationships/printerSettings" Target="../printerSettings/printerSettings153.bin"/><Relationship Id="rId11" Type="http://schemas.openxmlformats.org/officeDocument/2006/relationships/printerSettings" Target="../printerSettings/printerSettings158.bin"/><Relationship Id="rId5" Type="http://schemas.openxmlformats.org/officeDocument/2006/relationships/printerSettings" Target="../printerSettings/printerSettings152.bin"/><Relationship Id="rId15" Type="http://schemas.openxmlformats.org/officeDocument/2006/relationships/printerSettings" Target="../printerSettings/printerSettings162.bin"/><Relationship Id="rId10" Type="http://schemas.openxmlformats.org/officeDocument/2006/relationships/printerSettings" Target="../printerSettings/printerSettings157.bin"/><Relationship Id="rId19" Type="http://schemas.openxmlformats.org/officeDocument/2006/relationships/printerSettings" Target="../printerSettings/printerSettings166.bin"/><Relationship Id="rId4" Type="http://schemas.openxmlformats.org/officeDocument/2006/relationships/printerSettings" Target="../printerSettings/printerSettings151.bin"/><Relationship Id="rId9" Type="http://schemas.openxmlformats.org/officeDocument/2006/relationships/printerSettings" Target="../printerSettings/printerSettings156.bin"/><Relationship Id="rId14" Type="http://schemas.openxmlformats.org/officeDocument/2006/relationships/printerSettings" Target="../printerSettings/printerSettings161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6.bin"/><Relationship Id="rId13" Type="http://schemas.openxmlformats.org/officeDocument/2006/relationships/printerSettings" Target="../printerSettings/printerSettings181.bin"/><Relationship Id="rId18" Type="http://schemas.openxmlformats.org/officeDocument/2006/relationships/printerSettings" Target="../printerSettings/printerSettings186.bin"/><Relationship Id="rId3" Type="http://schemas.openxmlformats.org/officeDocument/2006/relationships/printerSettings" Target="../printerSettings/printerSettings171.bin"/><Relationship Id="rId21" Type="http://schemas.openxmlformats.org/officeDocument/2006/relationships/printerSettings" Target="../printerSettings/printerSettings189.bin"/><Relationship Id="rId7" Type="http://schemas.openxmlformats.org/officeDocument/2006/relationships/printerSettings" Target="../printerSettings/printerSettings175.bin"/><Relationship Id="rId12" Type="http://schemas.openxmlformats.org/officeDocument/2006/relationships/printerSettings" Target="../printerSettings/printerSettings180.bin"/><Relationship Id="rId17" Type="http://schemas.openxmlformats.org/officeDocument/2006/relationships/printerSettings" Target="../printerSettings/printerSettings185.bin"/><Relationship Id="rId2" Type="http://schemas.openxmlformats.org/officeDocument/2006/relationships/printerSettings" Target="../printerSettings/printerSettings170.bin"/><Relationship Id="rId16" Type="http://schemas.openxmlformats.org/officeDocument/2006/relationships/printerSettings" Target="../printerSettings/printerSettings184.bin"/><Relationship Id="rId20" Type="http://schemas.openxmlformats.org/officeDocument/2006/relationships/printerSettings" Target="../printerSettings/printerSettings188.bin"/><Relationship Id="rId1" Type="http://schemas.openxmlformats.org/officeDocument/2006/relationships/printerSettings" Target="../printerSettings/printerSettings169.bin"/><Relationship Id="rId6" Type="http://schemas.openxmlformats.org/officeDocument/2006/relationships/printerSettings" Target="../printerSettings/printerSettings174.bin"/><Relationship Id="rId11" Type="http://schemas.openxmlformats.org/officeDocument/2006/relationships/printerSettings" Target="../printerSettings/printerSettings179.bin"/><Relationship Id="rId5" Type="http://schemas.openxmlformats.org/officeDocument/2006/relationships/printerSettings" Target="../printerSettings/printerSettings173.bin"/><Relationship Id="rId15" Type="http://schemas.openxmlformats.org/officeDocument/2006/relationships/printerSettings" Target="../printerSettings/printerSettings183.bin"/><Relationship Id="rId10" Type="http://schemas.openxmlformats.org/officeDocument/2006/relationships/printerSettings" Target="../printerSettings/printerSettings178.bin"/><Relationship Id="rId19" Type="http://schemas.openxmlformats.org/officeDocument/2006/relationships/printerSettings" Target="../printerSettings/printerSettings187.bin"/><Relationship Id="rId4" Type="http://schemas.openxmlformats.org/officeDocument/2006/relationships/printerSettings" Target="../printerSettings/printerSettings172.bin"/><Relationship Id="rId9" Type="http://schemas.openxmlformats.org/officeDocument/2006/relationships/printerSettings" Target="../printerSettings/printerSettings177.bin"/><Relationship Id="rId14" Type="http://schemas.openxmlformats.org/officeDocument/2006/relationships/printerSettings" Target="../printerSettings/printerSettings18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tabSelected="1" view="pageBreakPreview" zoomScaleNormal="100" zoomScaleSheetLayoutView="110" workbookViewId="0"/>
  </sheetViews>
  <sheetFormatPr defaultColWidth="9" defaultRowHeight="10.8" x14ac:dyDescent="0.2"/>
  <cols>
    <col min="1" max="1" width="14.6640625" style="1" customWidth="1"/>
    <col min="2" max="10" width="7.77734375" style="1" customWidth="1"/>
    <col min="11" max="11" width="8.109375" style="1" customWidth="1"/>
    <col min="12" max="12" width="15.33203125" style="1" customWidth="1"/>
    <col min="13" max="16384" width="9" style="1"/>
  </cols>
  <sheetData>
    <row r="1" spans="1:11" ht="18.75" customHeight="1" x14ac:dyDescent="0.2">
      <c r="A1" s="4" t="s">
        <v>25</v>
      </c>
    </row>
    <row r="2" spans="1:11" s="2" customFormat="1" ht="16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1" t="s">
        <v>35</v>
      </c>
    </row>
    <row r="3" spans="1:11" s="2" customFormat="1" ht="12" x14ac:dyDescent="0.2">
      <c r="A3" s="149" t="s">
        <v>34</v>
      </c>
      <c r="B3" s="149" t="s">
        <v>31</v>
      </c>
      <c r="C3" s="149"/>
      <c r="D3" s="149"/>
      <c r="E3" s="149" t="s">
        <v>30</v>
      </c>
      <c r="F3" s="149"/>
      <c r="G3" s="149"/>
      <c r="H3" s="149"/>
      <c r="I3" s="149"/>
      <c r="J3" s="149"/>
    </row>
    <row r="4" spans="1:11" s="3" customFormat="1" ht="24" customHeight="1" x14ac:dyDescent="0.2">
      <c r="A4" s="149"/>
      <c r="B4" s="5" t="s">
        <v>29</v>
      </c>
      <c r="C4" s="5" t="s">
        <v>28</v>
      </c>
      <c r="D4" s="8" t="s">
        <v>26</v>
      </c>
      <c r="E4" s="5" t="s">
        <v>22</v>
      </c>
      <c r="F4" s="8" t="s">
        <v>20</v>
      </c>
      <c r="G4" s="8" t="s">
        <v>19</v>
      </c>
      <c r="H4" s="8" t="s">
        <v>6</v>
      </c>
      <c r="I4" s="8" t="s">
        <v>17</v>
      </c>
      <c r="J4" s="5" t="s">
        <v>14</v>
      </c>
    </row>
    <row r="5" spans="1:11" s="2" customFormat="1" ht="15.9" customHeight="1" x14ac:dyDescent="0.2">
      <c r="A5" s="5" t="s">
        <v>12</v>
      </c>
      <c r="B5" s="7">
        <v>131</v>
      </c>
      <c r="C5" s="7">
        <v>153</v>
      </c>
      <c r="D5" s="9">
        <v>1.72</v>
      </c>
      <c r="E5" s="10">
        <f>F5+G5+H5+I5+J5</f>
        <v>4118</v>
      </c>
      <c r="F5" s="10">
        <v>1452</v>
      </c>
      <c r="G5" s="10">
        <v>21</v>
      </c>
      <c r="H5" s="10">
        <v>839</v>
      </c>
      <c r="I5" s="10">
        <v>1448</v>
      </c>
      <c r="J5" s="10">
        <v>358</v>
      </c>
      <c r="K5" s="12"/>
    </row>
    <row r="6" spans="1:11" s="2" customFormat="1" ht="15.9" customHeight="1" x14ac:dyDescent="0.2">
      <c r="A6" s="5" t="s">
        <v>13</v>
      </c>
      <c r="B6" s="7">
        <v>132</v>
      </c>
      <c r="C6" s="7">
        <v>147</v>
      </c>
      <c r="D6" s="9">
        <v>1.69</v>
      </c>
      <c r="E6" s="10">
        <f>F6+G6+H6+I6+J6</f>
        <v>3994</v>
      </c>
      <c r="F6" s="10">
        <v>1412</v>
      </c>
      <c r="G6" s="10">
        <v>16</v>
      </c>
      <c r="H6" s="10">
        <v>848</v>
      </c>
      <c r="I6" s="10">
        <v>1405</v>
      </c>
      <c r="J6" s="10">
        <v>313</v>
      </c>
      <c r="K6" s="12"/>
    </row>
    <row r="7" spans="1:11" s="2" customFormat="1" ht="15.9" customHeight="1" x14ac:dyDescent="0.2">
      <c r="A7" s="5" t="s">
        <v>11</v>
      </c>
      <c r="B7" s="7">
        <v>136</v>
      </c>
      <c r="C7" s="7">
        <v>155</v>
      </c>
      <c r="D7" s="9">
        <v>1.76</v>
      </c>
      <c r="E7" s="10">
        <f>F7+G7+H7+I7+J7</f>
        <v>4364</v>
      </c>
      <c r="F7" s="10">
        <v>1486</v>
      </c>
      <c r="G7" s="10">
        <v>35</v>
      </c>
      <c r="H7" s="10">
        <v>951</v>
      </c>
      <c r="I7" s="10">
        <v>1508</v>
      </c>
      <c r="J7" s="10">
        <v>384</v>
      </c>
      <c r="K7" s="12"/>
    </row>
    <row r="8" spans="1:11" s="2" customFormat="1" ht="15.9" customHeight="1" x14ac:dyDescent="0.2">
      <c r="A8" s="5" t="s">
        <v>239</v>
      </c>
      <c r="B8" s="7">
        <v>135</v>
      </c>
      <c r="C8" s="7">
        <v>156</v>
      </c>
      <c r="D8" s="9">
        <v>1.81</v>
      </c>
      <c r="E8" s="10">
        <f>F8+G8+H8+I8+J8</f>
        <v>4349</v>
      </c>
      <c r="F8" s="7">
        <v>1509</v>
      </c>
      <c r="G8" s="7">
        <v>58</v>
      </c>
      <c r="H8" s="7">
        <v>959</v>
      </c>
      <c r="I8" s="7">
        <v>1443</v>
      </c>
      <c r="J8" s="7">
        <v>380</v>
      </c>
      <c r="K8" s="12"/>
    </row>
    <row r="9" spans="1:11" s="2" customFormat="1" ht="15.9" customHeight="1" x14ac:dyDescent="0.2">
      <c r="A9" s="5" t="s">
        <v>111</v>
      </c>
      <c r="B9" s="7">
        <v>141</v>
      </c>
      <c r="C9" s="7">
        <v>169</v>
      </c>
      <c r="D9" s="9">
        <v>1.96</v>
      </c>
      <c r="E9" s="10">
        <f>F9+G9+H9+I9+J9</f>
        <v>4449</v>
      </c>
      <c r="F9" s="7">
        <v>1594</v>
      </c>
      <c r="G9" s="7">
        <v>118</v>
      </c>
      <c r="H9" s="7">
        <v>954</v>
      </c>
      <c r="I9" s="7">
        <v>1403</v>
      </c>
      <c r="J9" s="7">
        <v>380</v>
      </c>
      <c r="K9" s="12"/>
    </row>
    <row r="10" spans="1:11" s="2" customFormat="1" ht="12" x14ac:dyDescent="0.2">
      <c r="A10" s="1"/>
      <c r="B10" s="1"/>
      <c r="C10" s="1"/>
      <c r="D10" s="1"/>
      <c r="E10" s="1"/>
      <c r="F10" s="1"/>
      <c r="G10" s="1"/>
      <c r="H10" s="1"/>
      <c r="I10" s="1"/>
      <c r="J10" s="11" t="s">
        <v>1</v>
      </c>
    </row>
    <row r="11" spans="1:11" ht="1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1" ht="18.75" customHeight="1" x14ac:dyDescent="0.2"/>
    <row r="13" spans="1:11" ht="18.75" customHeight="1" x14ac:dyDescent="0.2"/>
    <row r="14" spans="1:11" ht="18.75" customHeight="1" x14ac:dyDescent="0.2"/>
    <row r="15" spans="1:11" ht="18.75" customHeight="1" x14ac:dyDescent="0.2"/>
    <row r="16" spans="1:11" ht="18.75" customHeight="1" x14ac:dyDescent="0.2"/>
    <row r="17" ht="18.75" customHeight="1" x14ac:dyDescent="0.2"/>
    <row r="18" ht="18.75" customHeight="1" x14ac:dyDescent="0.2"/>
    <row r="19" ht="18.75" customHeight="1" x14ac:dyDescent="0.2"/>
    <row r="20" ht="18.75" customHeight="1" x14ac:dyDescent="0.2"/>
    <row r="21" ht="18.75" customHeight="1" x14ac:dyDescent="0.2"/>
    <row r="22" ht="18.75" customHeight="1" x14ac:dyDescent="0.2"/>
    <row r="23" ht="18.75" customHeight="1" x14ac:dyDescent="0.2"/>
    <row r="24" ht="18.75" customHeight="1" x14ac:dyDescent="0.2"/>
    <row r="25" ht="18.75" customHeight="1" x14ac:dyDescent="0.2"/>
    <row r="26" ht="18.75" customHeight="1" x14ac:dyDescent="0.2"/>
    <row r="27" ht="18.75" customHeight="1" x14ac:dyDescent="0.2"/>
    <row r="28" ht="18.75" customHeight="1" x14ac:dyDescent="0.2"/>
    <row r="29" ht="18.75" customHeight="1" x14ac:dyDescent="0.2"/>
    <row r="30" ht="18.75" customHeight="1" x14ac:dyDescent="0.2"/>
    <row r="31" ht="18.75" customHeight="1" x14ac:dyDescent="0.2"/>
    <row r="32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</sheetData>
  <customSheetViews>
    <customSheetView guid="{69517510-72C6-46E4-AF54-0B20AA80610A}" showPageBreaks="1" showGridLines="0" printArea="1" view="pageBreakPreview">
      <pageMargins left="0.7" right="0.7" top="0.75" bottom="0.75" header="0.3" footer="0.3"/>
      <pageSetup paperSize="9" orientation="landscape" cellComments="asDisplayed" horizontalDpi="200" verticalDpi="200" r:id="rId1"/>
      <headerFooter alignWithMargins="0"/>
    </customSheetView>
    <customSheetView guid="{B2F7F4C2-7319-4A81-8738-93BD1150A3D9}" showGridLines="0" fitToPage="1">
      <selection activeCell="B9" sqref="B9"/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2"/>
      <headerFooter alignWithMargins="0"/>
    </customSheetView>
    <customSheetView guid="{CB1E5D52-6238-E64B-BB32-E480131AAA1D}" scale="110" showPageBreaks="1" showGridLines="0" printArea="1" view="pageBreakPreview">
      <selection activeCell="H16" sqref="H16"/>
      <pageMargins left="0.7" right="0.7" top="0.75" bottom="0.75" header="0.3" footer="0.3"/>
      <pageSetup paperSize="9" orientation="landscape" cellComments="asDisplayed" horizontalDpi="200" verticalDpi="200" r:id="rId3"/>
      <headerFooter alignWithMargins="0"/>
    </customSheetView>
    <customSheetView guid="{165929BF-7974-CA4E-9F12-A80910551A25}" showGridLines="0" printArea="1" view="pageBreakPreview">
      <selection activeCell="F9" sqref="F9:J9"/>
      <pageMargins left="0.7" right="0.7" top="0.75" bottom="0.75" header="0.3" footer="0.3"/>
      <pageSetup paperSize="9" orientation="landscape" cellComments="asDisplayed" horizontalDpi="200" verticalDpi="200" r:id="rId4"/>
      <headerFooter alignWithMargins="0"/>
    </customSheetView>
    <customSheetView guid="{78B270F9-721B-42AA-84EC-573272D2179D}" showPageBreaks="1" showGridLines="0" fitToPage="1" printArea="1" view="pageBreakPreview">
      <selection activeCell="F7" sqref="F7"/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5"/>
      <headerFooter alignWithMargins="0"/>
    </customSheetView>
    <customSheetView guid="{C4A529F9-AE54-9C48-A9A0-E181771CA2CC}" showGridLines="0" fitToPage="1" printArea="1">
      <selection activeCell="B9" sqref="B9"/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6"/>
      <headerFooter alignWithMargins="0"/>
    </customSheetView>
    <customSheetView guid="{D0A5DE2C-3A62-DB4E-8C9A-F9E9DE8FBF79}" showGridLines="0" fitToPage="1" printArea="1">
      <selection activeCell="B9" sqref="B9"/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7"/>
      <headerFooter alignWithMargins="0"/>
    </customSheetView>
    <customSheetView guid="{A6A8F5D7-1FFF-9A4F-A8FE-C58588873306}" showGridLines="0" fitToPage="1" printArea="1"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8"/>
      <headerFooter alignWithMargins="0"/>
    </customSheetView>
    <customSheetView guid="{DD93152C-0901-2847-87B6-6A5A77336527}" showGridLines="0" fitToPage="1" printArea="1">
      <selection activeCell="B9" sqref="B9"/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9"/>
      <headerFooter alignWithMargins="0"/>
    </customSheetView>
    <customSheetView guid="{D08856E5-1694-2C4B-9C35-2E5A298BF80F}" showPageBreaks="1" showGridLines="0" fitToPage="1" printArea="1">
      <selection activeCell="B9" sqref="B9"/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10"/>
      <headerFooter alignWithMargins="0"/>
    </customSheetView>
    <customSheetView guid="{E8263E98-0EC8-2144-9609-AF9619A50EEC}" showGridLines="0" fitToPage="1" printArea="1">
      <selection activeCell="B9" sqref="B9"/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11"/>
      <headerFooter alignWithMargins="0"/>
    </customSheetView>
    <customSheetView guid="{D6B1A6F2-8FB3-4145-8FCD-689EA09752BF}" showGridLines="0" fitToPage="1" printArea="1">
      <selection activeCell="B9" sqref="B9"/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12"/>
      <headerFooter alignWithMargins="0"/>
    </customSheetView>
    <customSheetView guid="{271660B1-6CB6-6F49-9CEE-16B6A8A3D5FD}" showGridLines="0" fitToPage="1" printArea="1">
      <selection activeCell="B9" sqref="B9"/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13"/>
      <headerFooter alignWithMargins="0"/>
    </customSheetView>
    <customSheetView guid="{CB367315-3D3C-E941-9652-C7D5374EDB4E}" showGridLines="0" fitToPage="1" printArea="1">
      <selection activeCell="B9" sqref="B9"/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14"/>
      <headerFooter alignWithMargins="0"/>
    </customSheetView>
    <customSheetView guid="{1B7D0D4D-BBA4-504B-A36F-4ADCC7A2AFCE}" showGridLines="0" fitToPage="1" printArea="1">
      <selection activeCell="F16" sqref="F16"/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15"/>
      <headerFooter alignWithMargins="0"/>
    </customSheetView>
    <customSheetView guid="{4379138C-A6A3-E045-9961-DEB2F8FD6E47}" showGridLines="0" fitToPage="1" printArea="1"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16"/>
      <headerFooter alignWithMargins="0"/>
    </customSheetView>
    <customSheetView guid="{886C709C-B6A8-3D46-9271-C9E75061DDD1}" showPageBreaks="1" showGridLines="0" fitToPage="1" printArea="1"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17"/>
      <headerFooter alignWithMargins="0"/>
    </customSheetView>
    <customSheetView guid="{931E0F76-57EA-384B-AA0E-261CDD1666AC}" showGridLines="0" fitToPage="1" printArea="1">
      <pageMargins left="0.78740157480314965" right="0.78740157480314965" top="1.5748031496062993" bottom="0.59055118110236227" header="0.51181102362204722" footer="0.51181102362204722"/>
      <pageSetup paperSize="9" orientation="landscape" cellComments="asDisplayed" horizontalDpi="200" verticalDpi="200" r:id="rId18"/>
      <headerFooter alignWithMargins="0"/>
    </customSheetView>
    <customSheetView guid="{C1D833D9-64CE-4401-BB74-0C1AF8DFBB6A}" showPageBreaks="1" showGridLines="0" printArea="1" view="pageBreakPreview">
      <selection activeCell="F9" sqref="F9:J9"/>
      <pageMargins left="0.7" right="0.7" top="0.75" bottom="0.75" header="0.3" footer="0.3"/>
      <pageSetup paperSize="9" orientation="landscape" cellComments="asDisplayed" horizontalDpi="200" verticalDpi="200" r:id="rId19"/>
      <headerFooter alignWithMargins="0"/>
    </customSheetView>
    <customSheetView guid="{FF6A9635-A877-4C2C-8C94-D5E4E5237035}" showPageBreaks="1" showGridLines="0" printArea="1" view="pageBreakPreview">
      <selection activeCell="D13" sqref="D13:D14"/>
      <pageMargins left="0.7" right="0.7" top="0.75" bottom="0.75" header="0.3" footer="0.3"/>
      <pageSetup paperSize="9" orientation="landscape" cellComments="asDisplayed" horizontalDpi="200" verticalDpi="200" r:id="rId20"/>
      <headerFooter alignWithMargins="0"/>
    </customSheetView>
  </customSheetViews>
  <mergeCells count="3">
    <mergeCell ref="B3:D3"/>
    <mergeCell ref="E3:J3"/>
    <mergeCell ref="A3:A4"/>
  </mergeCells>
  <phoneticPr fontId="2"/>
  <pageMargins left="0.7" right="0.7" top="0.75" bottom="0.75" header="0.3" footer="0.3"/>
  <pageSetup paperSize="9" orientation="landscape" cellComments="asDisplayed" horizontalDpi="200" verticalDpi="200" r:id="rId2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42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10.44140625" style="1" customWidth="1"/>
    <col min="2" max="2" width="8.44140625" style="1" bestFit="1" customWidth="1"/>
    <col min="3" max="6" width="7.6640625" style="1" customWidth="1"/>
    <col min="7" max="8" width="22.44140625" style="1" customWidth="1"/>
    <col min="9" max="14" width="15.33203125" style="1" customWidth="1"/>
    <col min="15" max="16384" width="9" style="1"/>
  </cols>
  <sheetData>
    <row r="1" spans="1:7" ht="18.75" customHeight="1" x14ac:dyDescent="0.2">
      <c r="A1" s="30" t="s">
        <v>144</v>
      </c>
    </row>
    <row r="2" spans="1:7" ht="18.75" customHeight="1" x14ac:dyDescent="0.2">
      <c r="A2" s="14"/>
    </row>
    <row r="3" spans="1:7" s="3" customFormat="1" ht="15" customHeight="1" x14ac:dyDescent="0.2">
      <c r="A3" s="21" t="s">
        <v>34</v>
      </c>
      <c r="B3" s="21" t="s">
        <v>22</v>
      </c>
      <c r="C3" s="21" t="s">
        <v>143</v>
      </c>
      <c r="D3" s="21" t="s">
        <v>4</v>
      </c>
      <c r="E3" s="21" t="s">
        <v>142</v>
      </c>
      <c r="F3" s="21" t="s">
        <v>140</v>
      </c>
    </row>
    <row r="4" spans="1:7" s="2" customFormat="1" ht="15" customHeight="1" x14ac:dyDescent="0.2">
      <c r="A4" s="21" t="s">
        <v>68</v>
      </c>
      <c r="B4" s="22">
        <v>45176</v>
      </c>
      <c r="C4" s="22">
        <v>6279</v>
      </c>
      <c r="D4" s="22">
        <v>30013</v>
      </c>
      <c r="E4" s="22">
        <v>920</v>
      </c>
      <c r="F4" s="22">
        <v>7964</v>
      </c>
    </row>
    <row r="5" spans="1:7" s="2" customFormat="1" ht="15" customHeight="1" x14ac:dyDescent="0.2">
      <c r="A5" s="21" t="s">
        <v>137</v>
      </c>
      <c r="B5" s="22">
        <v>49124</v>
      </c>
      <c r="C5" s="22">
        <v>5603</v>
      </c>
      <c r="D5" s="22">
        <v>34827</v>
      </c>
      <c r="E5" s="22">
        <v>905</v>
      </c>
      <c r="F5" s="22">
        <v>7789</v>
      </c>
    </row>
    <row r="6" spans="1:7" s="2" customFormat="1" ht="15" customHeight="1" x14ac:dyDescent="0.2">
      <c r="A6" s="21" t="s">
        <v>136</v>
      </c>
      <c r="B6" s="22">
        <v>52973</v>
      </c>
      <c r="C6" s="22">
        <v>6104</v>
      </c>
      <c r="D6" s="22">
        <v>38194</v>
      </c>
      <c r="E6" s="22">
        <v>895</v>
      </c>
      <c r="F6" s="22">
        <v>7780</v>
      </c>
      <c r="G6" s="65"/>
    </row>
    <row r="7" spans="1:7" s="2" customFormat="1" ht="15" customHeight="1" x14ac:dyDescent="0.2">
      <c r="A7" s="21" t="s">
        <v>241</v>
      </c>
      <c r="B7" s="22">
        <v>67286</v>
      </c>
      <c r="C7" s="22">
        <v>7016</v>
      </c>
      <c r="D7" s="22">
        <v>49896</v>
      </c>
      <c r="E7" s="22">
        <v>1123</v>
      </c>
      <c r="F7" s="22">
        <v>9251</v>
      </c>
      <c r="G7" s="65"/>
    </row>
    <row r="8" spans="1:7" s="2" customFormat="1" ht="15" customHeight="1" x14ac:dyDescent="0.2">
      <c r="A8" s="21" t="s">
        <v>273</v>
      </c>
      <c r="B8" s="22">
        <v>73021</v>
      </c>
      <c r="C8" s="22">
        <v>6865</v>
      </c>
      <c r="D8" s="22">
        <v>54810</v>
      </c>
      <c r="E8" s="22">
        <v>1318</v>
      </c>
      <c r="F8" s="22">
        <v>10028</v>
      </c>
      <c r="G8" s="65"/>
    </row>
    <row r="9" spans="1:7" s="2" customFormat="1" ht="15" customHeight="1" x14ac:dyDescent="0.2">
      <c r="F9" s="23" t="s">
        <v>245</v>
      </c>
    </row>
    <row r="10" spans="1:7" ht="15" customHeight="1" x14ac:dyDescent="0.2">
      <c r="F10" s="11"/>
    </row>
    <row r="11" spans="1:7" ht="18.75" customHeight="1" x14ac:dyDescent="0.2">
      <c r="A11" s="64"/>
      <c r="B11" s="64"/>
      <c r="C11" s="64"/>
      <c r="D11" s="64"/>
    </row>
    <row r="12" spans="1:7" ht="15" customHeight="1" x14ac:dyDescent="0.2">
      <c r="A12" s="64"/>
      <c r="B12" s="64"/>
      <c r="C12" s="64"/>
      <c r="D12" s="64"/>
    </row>
    <row r="13" spans="1:7" ht="15" customHeight="1" x14ac:dyDescent="0.2">
      <c r="A13" s="64"/>
      <c r="B13" s="64"/>
      <c r="C13" s="64"/>
      <c r="D13" s="64"/>
    </row>
    <row r="14" spans="1:7" ht="15" customHeight="1" x14ac:dyDescent="0.2">
      <c r="A14" s="64"/>
      <c r="B14" s="64"/>
      <c r="C14" s="64"/>
      <c r="D14" s="64"/>
    </row>
    <row r="15" spans="1:7" ht="15" customHeight="1" x14ac:dyDescent="0.2">
      <c r="A15" s="64"/>
      <c r="B15" s="64"/>
      <c r="C15" s="64"/>
      <c r="D15" s="64"/>
    </row>
    <row r="16" spans="1:7" ht="15" customHeight="1" x14ac:dyDescent="0.2">
      <c r="A16" s="64"/>
      <c r="B16" s="64"/>
      <c r="C16" s="64"/>
      <c r="D16" s="64"/>
    </row>
    <row r="17" spans="1:4" ht="15" customHeight="1" x14ac:dyDescent="0.2">
      <c r="A17" s="64"/>
      <c r="B17" s="64"/>
      <c r="C17" s="64"/>
      <c r="D17" s="64"/>
    </row>
    <row r="18" spans="1:4" ht="15" customHeight="1" x14ac:dyDescent="0.2">
      <c r="A18" s="64"/>
      <c r="B18" s="64"/>
      <c r="C18" s="64"/>
      <c r="D18" s="64"/>
    </row>
    <row r="19" spans="1:4" ht="15" customHeight="1" x14ac:dyDescent="0.2">
      <c r="A19" s="64"/>
      <c r="B19" s="64"/>
      <c r="C19" s="64"/>
      <c r="D19" s="64"/>
    </row>
    <row r="20" spans="1:4" ht="15" customHeight="1" x14ac:dyDescent="0.2">
      <c r="A20" s="64"/>
      <c r="B20" s="64"/>
      <c r="C20" s="64"/>
      <c r="D20" s="64"/>
    </row>
    <row r="21" spans="1:4" ht="15" customHeight="1" x14ac:dyDescent="0.2"/>
    <row r="42" spans="1:6" x14ac:dyDescent="0.2">
      <c r="A42" s="150"/>
      <c r="B42" s="150"/>
      <c r="C42" s="150"/>
      <c r="D42" s="150"/>
      <c r="E42" s="150"/>
      <c r="F42" s="150"/>
    </row>
  </sheetData>
  <customSheetViews>
    <customSheetView guid="{69517510-72C6-46E4-AF54-0B20AA80610A}" showPageBreaks="1" showGridLines="0" fitToPage="1" printArea="1" view="pageBreakPreview">
      <selection activeCell="J19" sqref="J18:J19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howGridLines="0">
      <selection activeCell="D12" sqref="D1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J19" sqref="J18:J19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J19" sqref="J18:J19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cale="60" showPageBreaks="1" showGridLines="0" printArea="1" view="pageBreakPreview">
      <selection activeCell="D12" sqref="D1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C4A529F9-AE54-9C48-A9A0-E181771CA2CC}" showGridLines="0" printArea="1">
      <selection activeCell="F10" sqref="F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D0A5DE2C-3A62-DB4E-8C9A-F9E9DE8FBF79}" showGridLines="0" printArea="1">
      <selection activeCell="D12" sqref="D1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A6A8F5D7-1FFF-9A4F-A8FE-C58588873306}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8"/>
      <headerFooter alignWithMargins="0"/>
    </customSheetView>
    <customSheetView guid="{DD93152C-0901-2847-87B6-6A5A77336527}" showGridLines="0" printArea="1">
      <selection activeCell="D12" sqref="D1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9"/>
      <headerFooter alignWithMargins="0"/>
    </customSheetView>
    <customSheetView guid="{D08856E5-1694-2C4B-9C35-2E5A298BF80F}" showPageBreaks="1" showGridLines="0" printArea="1">
      <selection activeCell="D12" sqref="D1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E8263E98-0EC8-2144-9609-AF9619A50EEC}" showGridLines="0" printArea="1">
      <selection activeCell="D12" sqref="D1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1"/>
      <headerFooter alignWithMargins="0"/>
    </customSheetView>
    <customSheetView guid="{D6B1A6F2-8FB3-4145-8FCD-689EA09752BF}" showGridLines="0" printArea="1">
      <selection activeCell="D12" sqref="D1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2"/>
      <headerFooter alignWithMargins="0"/>
    </customSheetView>
    <customSheetView guid="{271660B1-6CB6-6F49-9CEE-16B6A8A3D5FD}" showGridLines="0" printArea="1">
      <selection activeCell="D12" sqref="D1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3"/>
      <headerFooter alignWithMargins="0"/>
    </customSheetView>
    <customSheetView guid="{CB367315-3D3C-E941-9652-C7D5374EDB4E}" showGridLines="0" printArea="1">
      <selection activeCell="D12" sqref="D1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4"/>
      <headerFooter alignWithMargins="0"/>
    </customSheetView>
    <customSheetView guid="{1B7D0D4D-BBA4-504B-A36F-4ADCC7A2AFCE}" showGridLines="0" printArea="1">
      <selection activeCell="D12" sqref="D1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5"/>
      <headerFooter alignWithMargins="0"/>
    </customSheetView>
    <customSheetView guid="{4379138C-A6A3-E045-9961-DEB2F8FD6E47}" showGridLines="0" printArea="1">
      <selection activeCell="C8" sqref="C8:F8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6"/>
      <headerFooter alignWithMargins="0"/>
    </customSheetView>
    <customSheetView guid="{886C709C-B6A8-3D46-9271-C9E75061DDD1}" showPageBreaks="1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7"/>
      <headerFooter alignWithMargins="0"/>
    </customSheetView>
    <customSheetView guid="{931E0F76-57EA-384B-AA0E-261CDD1666AC}" showGridLines="0" printArea="1">
      <selection activeCell="C8" sqref="C8:F8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J19" sqref="J18:J19"/>
      <pageMargins left="0.7" right="0.7" top="0.75" bottom="0.75" header="0.3" footer="0.3"/>
      <pageSetup paperSize="9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J19" sqref="J18:J19"/>
      <pageMargins left="0.7" right="0.7" top="0.75" bottom="0.75" header="0.3" footer="0.3"/>
      <pageSetup paperSize="9" orientation="landscape" horizontalDpi="200" verticalDpi="200" r:id="rId20"/>
      <headerFooter alignWithMargins="0"/>
    </customSheetView>
  </customSheetViews>
  <mergeCells count="1">
    <mergeCell ref="A42:F42"/>
  </mergeCells>
  <phoneticPr fontId="2"/>
  <pageMargins left="0.7" right="0.7" top="0.75" bottom="0.75" header="0.3" footer="0.3"/>
  <pageSetup paperSize="9" orientation="landscape" horizontalDpi="200" verticalDpi="200" r:id="rId2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1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4" width="12.6640625" style="1" customWidth="1"/>
    <col min="5" max="6" width="21" style="1" customWidth="1"/>
    <col min="7" max="8" width="22.44140625" style="1" customWidth="1"/>
    <col min="9" max="14" width="15.33203125" style="1" customWidth="1"/>
    <col min="15" max="16384" width="9" style="1"/>
  </cols>
  <sheetData>
    <row r="1" spans="1:6" ht="15.9" customHeight="1" x14ac:dyDescent="0.2">
      <c r="A1" s="4" t="s">
        <v>247</v>
      </c>
    </row>
    <row r="2" spans="1:6" ht="15.9" customHeight="1" x14ac:dyDescent="0.2">
      <c r="A2" s="14"/>
    </row>
    <row r="3" spans="1:6" s="2" customFormat="1" ht="15.9" customHeight="1" x14ac:dyDescent="0.2">
      <c r="A3" s="1"/>
      <c r="B3" s="1"/>
      <c r="C3" s="1"/>
      <c r="D3" s="11" t="s">
        <v>147</v>
      </c>
    </row>
    <row r="4" spans="1:6" s="2" customFormat="1" ht="15.9" customHeight="1" x14ac:dyDescent="0.2">
      <c r="A4" s="5" t="s">
        <v>34</v>
      </c>
      <c r="B4" s="5" t="s">
        <v>40</v>
      </c>
      <c r="C4" s="5" t="s">
        <v>146</v>
      </c>
      <c r="D4" s="5" t="s">
        <v>8</v>
      </c>
    </row>
    <row r="5" spans="1:6" s="2" customFormat="1" ht="15.9" customHeight="1" x14ac:dyDescent="0.2">
      <c r="A5" s="5" t="s">
        <v>12</v>
      </c>
      <c r="B5" s="66">
        <v>151</v>
      </c>
      <c r="C5" s="68">
        <v>12062</v>
      </c>
      <c r="D5" s="68">
        <v>6608</v>
      </c>
    </row>
    <row r="6" spans="1:6" s="2" customFormat="1" ht="15.9" customHeight="1" x14ac:dyDescent="0.2">
      <c r="A6" s="5" t="s">
        <v>13</v>
      </c>
      <c r="B6" s="67">
        <v>147</v>
      </c>
      <c r="C6" s="68">
        <v>11520</v>
      </c>
      <c r="D6" s="68">
        <v>6350</v>
      </c>
    </row>
    <row r="7" spans="1:6" s="2" customFormat="1" ht="15.9" customHeight="1" x14ac:dyDescent="0.2">
      <c r="A7" s="5" t="s">
        <v>11</v>
      </c>
      <c r="B7" s="67">
        <v>136</v>
      </c>
      <c r="C7" s="68">
        <v>10672</v>
      </c>
      <c r="D7" s="68">
        <v>5852</v>
      </c>
    </row>
    <row r="8" spans="1:6" s="2" customFormat="1" ht="15.9" customHeight="1" x14ac:dyDescent="0.2">
      <c r="A8" s="5" t="s">
        <v>239</v>
      </c>
      <c r="B8" s="67">
        <v>127</v>
      </c>
      <c r="C8" s="68">
        <v>9863</v>
      </c>
      <c r="D8" s="68">
        <v>5461</v>
      </c>
    </row>
    <row r="9" spans="1:6" s="2" customFormat="1" ht="15.9" customHeight="1" x14ac:dyDescent="0.2">
      <c r="A9" s="5" t="s">
        <v>111</v>
      </c>
      <c r="B9" s="67">
        <v>120</v>
      </c>
      <c r="C9" s="68">
        <v>9033</v>
      </c>
      <c r="D9" s="68">
        <v>5080</v>
      </c>
    </row>
    <row r="10" spans="1:6" s="2" customFormat="1" ht="15" customHeight="1" x14ac:dyDescent="0.2">
      <c r="A10" s="1"/>
      <c r="B10" s="1"/>
      <c r="C10" s="1"/>
      <c r="D10" s="11" t="s">
        <v>145</v>
      </c>
    </row>
    <row r="11" spans="1:6" ht="15" customHeight="1" x14ac:dyDescent="0.2">
      <c r="A11" s="150"/>
      <c r="B11" s="150"/>
      <c r="C11" s="150"/>
      <c r="D11" s="150"/>
      <c r="E11" s="150"/>
      <c r="F11" s="150"/>
    </row>
  </sheetData>
  <customSheetViews>
    <customSheetView guid="{69517510-72C6-46E4-AF54-0B20AA80610A}" showPageBreaks="1" showGridLines="0" fitToPage="1" printArea="1" view="pageBreakPreview">
      <selection activeCell="B9" sqref="B9:D9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howGridLines="0" fitToPage="1">
      <pageMargins left="0.78740157480314965" right="0.78740157480314965" top="0.59055118110236227" bottom="0.59055118110236227" header="0.51181102362204722" footer="0.51181102362204722"/>
      <pageSetup paperSize="9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B9" sqref="B9:D9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B9" sqref="B9:D9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cale="130" showPageBreaks="1" showGridLines="0" fitToPage="1" printArea="1" view="pageBreakPreview">
      <selection activeCell="B6" sqref="B6"/>
      <pageMargins left="0.78740157480314965" right="0.78740157480314965" top="0.59055118110236227" bottom="0.59055118110236227" header="0.51181102362204722" footer="0.51181102362204722"/>
      <pageSetup paperSize="9" orientation="portrait" horizontalDpi="200" verticalDpi="200" r:id="rId5"/>
      <headerFooter alignWithMargins="0"/>
    </customSheetView>
    <customSheetView guid="{C4A529F9-AE54-9C48-A9A0-E181771CA2CC}" showGridLines="0" fitToPage="1" printArea="1">
      <selection activeCell="E20" sqref="E20"/>
      <pageMargins left="0.78740157480314965" right="0.78740157480314965" top="0.59055118110236227" bottom="0.59055118110236227" header="0.51181102362204722" footer="0.51181102362204722"/>
      <pageSetup paperSize="9" horizontalDpi="200" verticalDpi="200" r:id="rId6"/>
      <headerFooter alignWithMargins="0"/>
    </customSheetView>
    <customSheetView guid="{D0A5DE2C-3A62-DB4E-8C9A-F9E9DE8FBF79}" showGridLines="0" fitToPage="1" printArea="1">
      <selection activeCell="E20" sqref="E20"/>
      <pageMargins left="0.78740157480314965" right="0.78740157480314965" top="0.59055118110236227" bottom="0.59055118110236227" header="0.51181102362204722" footer="0.51181102362204722"/>
      <pageSetup paperSize="9" horizontalDpi="200" verticalDpi="200" r:id="rId7"/>
      <headerFooter alignWithMargins="0"/>
    </customSheetView>
    <customSheetView guid="{A6A8F5D7-1FFF-9A4F-A8FE-C58588873306}" showGridLines="0" fitToPage="1" printArea="1">
      <pageMargins left="0.78740157480314965" right="0.78740157480314965" top="0.59055118110236227" bottom="0.59055118110236227" header="0.51181102362204722" footer="0.51181102362204722"/>
      <pageSetup paperSize="9" horizontalDpi="200" verticalDpi="200" r:id="rId8"/>
      <headerFooter alignWithMargins="0"/>
    </customSheetView>
    <customSheetView guid="{DD93152C-0901-2847-87B6-6A5A77336527}" showGridLines="0" fitToPage="1" printArea="1">
      <selection activeCell="E20" sqref="E20"/>
      <pageMargins left="0.78740157480314965" right="0.78740157480314965" top="0.59055118110236227" bottom="0.59055118110236227" header="0.51181102362204722" footer="0.51181102362204722"/>
      <pageSetup paperSize="9" horizontalDpi="200" verticalDpi="200" r:id="rId9"/>
      <headerFooter alignWithMargins="0"/>
    </customSheetView>
    <customSheetView guid="{D08856E5-1694-2C4B-9C35-2E5A298BF80F}" showPageBreaks="1" showGridLines="0" fitToPage="1" printArea="1">
      <selection activeCell="E20" sqref="E20"/>
      <pageMargins left="0.78740157480314965" right="0.78740157480314965" top="0.59055118110236227" bottom="0.59055118110236227" header="0.51181102362204722" footer="0.51181102362204722"/>
      <pageSetup paperSize="9" horizontalDpi="200" verticalDpi="200" r:id="rId10"/>
      <headerFooter alignWithMargins="0"/>
    </customSheetView>
    <customSheetView guid="{E8263E98-0EC8-2144-9609-AF9619A50EEC}" showGridLines="0" fitToPage="1" printArea="1">
      <selection activeCell="E20" sqref="E20"/>
      <pageMargins left="0.78740157480314965" right="0.78740157480314965" top="0.59055118110236227" bottom="0.59055118110236227" header="0.51181102362204722" footer="0.51181102362204722"/>
      <pageSetup paperSize="9" horizontalDpi="200" verticalDpi="200" r:id="rId11"/>
      <headerFooter alignWithMargins="0"/>
    </customSheetView>
    <customSheetView guid="{D6B1A6F2-8FB3-4145-8FCD-689EA09752BF}" showGridLines="0" fitToPage="1" printArea="1">
      <selection activeCell="E20" sqref="E20"/>
      <pageMargins left="0.78740157480314965" right="0.78740157480314965" top="0.59055118110236227" bottom="0.59055118110236227" header="0.51181102362204722" footer="0.51181102362204722"/>
      <pageSetup paperSize="9" horizontalDpi="200" verticalDpi="200" r:id="rId12"/>
      <headerFooter alignWithMargins="0"/>
    </customSheetView>
    <customSheetView guid="{271660B1-6CB6-6F49-9CEE-16B6A8A3D5FD}" showGridLines="0" fitToPage="1" printArea="1">
      <selection activeCell="E20" sqref="E20"/>
      <pageMargins left="0.78740157480314965" right="0.78740157480314965" top="0.59055118110236227" bottom="0.59055118110236227" header="0.51181102362204722" footer="0.51181102362204722"/>
      <pageSetup paperSize="9" horizontalDpi="200" verticalDpi="200" r:id="rId13"/>
      <headerFooter alignWithMargins="0"/>
    </customSheetView>
    <customSheetView guid="{CB367315-3D3C-E941-9652-C7D5374EDB4E}" showGridLines="0" fitToPage="1" printArea="1">
      <selection activeCell="E20" sqref="E20"/>
      <pageMargins left="0.78740157480314965" right="0.78740157480314965" top="0.59055118110236227" bottom="0.59055118110236227" header="0.51181102362204722" footer="0.51181102362204722"/>
      <pageSetup paperSize="9" horizontalDpi="200" verticalDpi="200" r:id="rId14"/>
      <headerFooter alignWithMargins="0"/>
    </customSheetView>
    <customSheetView guid="{1B7D0D4D-BBA4-504B-A36F-4ADCC7A2AFCE}" showGridLines="0" fitToPage="1" printArea="1">
      <selection activeCell="E20" sqref="E20"/>
      <pageMargins left="0.78740157480314965" right="0.78740157480314965" top="0.59055118110236227" bottom="0.59055118110236227" header="0.51181102362204722" footer="0.51181102362204722"/>
      <pageSetup paperSize="9" horizontalDpi="200" verticalDpi="200" r:id="rId15"/>
      <headerFooter alignWithMargins="0"/>
    </customSheetView>
    <customSheetView guid="{4379138C-A6A3-E045-9961-DEB2F8FD6E47}" showGridLines="0" fitToPage="1" printArea="1">
      <pageMargins left="0.78740157480314965" right="0.78740157480314965" top="0.59055118110236227" bottom="0.59055118110236227" header="0.51181102362204722" footer="0.51181102362204722"/>
      <pageSetup paperSize="9" horizontalDpi="200" verticalDpi="200" r:id="rId16"/>
      <headerFooter alignWithMargins="0"/>
    </customSheetView>
    <customSheetView guid="{886C709C-B6A8-3D46-9271-C9E75061DDD1}" showPageBreaks="1" showGridLines="0" fitToPage="1" printArea="1">
      <pageMargins left="0.78740157480314965" right="0.78740157480314965" top="0.59055118110236227" bottom="0.59055118110236227" header="0.51181102362204722" footer="0.51181102362204722"/>
      <pageSetup paperSize="9" horizontalDpi="200" verticalDpi="200" r:id="rId17"/>
      <headerFooter alignWithMargins="0"/>
    </customSheetView>
    <customSheetView guid="{931E0F76-57EA-384B-AA0E-261CDD1666AC}" showGridLines="0" fitToPage="1" printArea="1">
      <pageMargins left="0.78740157480314965" right="0.78740157480314965" top="0.59055118110236227" bottom="0.59055118110236227" header="0.51181102362204722" footer="0.51181102362204722"/>
      <pageSetup paperSize="9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B9" sqref="B9:D9"/>
      <pageMargins left="0.7" right="0.7" top="0.75" bottom="0.75" header="0.3" footer="0.3"/>
      <pageSetup paperSize="9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B9" sqref="B9:D9"/>
      <pageMargins left="0.7" right="0.7" top="0.75" bottom="0.75" header="0.3" footer="0.3"/>
      <pageSetup paperSize="9" orientation="landscape" horizontalDpi="200" verticalDpi="200" r:id="rId20"/>
      <headerFooter alignWithMargins="0"/>
    </customSheetView>
  </customSheetViews>
  <mergeCells count="1">
    <mergeCell ref="A11:F11"/>
  </mergeCells>
  <phoneticPr fontId="2"/>
  <pageMargins left="0.7" right="0.7" top="0.75" bottom="0.75" header="0.3" footer="0.3"/>
  <pageSetup paperSize="9" orientation="landscape" horizontalDpi="200" verticalDpi="200" r:id="rId2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50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4.88671875" style="1" customWidth="1"/>
    <col min="2" max="2" width="8.109375" style="1" customWidth="1"/>
    <col min="3" max="7" width="12.6640625" style="1" customWidth="1"/>
    <col min="8" max="8" width="10.88671875" style="1" customWidth="1"/>
    <col min="9" max="9" width="22.33203125" style="1" customWidth="1"/>
    <col min="10" max="10" width="22.33203125" style="13" customWidth="1"/>
    <col min="11" max="18" width="22.33203125" style="1" customWidth="1"/>
    <col min="19" max="22" width="15.33203125" style="1" customWidth="1"/>
    <col min="23" max="16384" width="9" style="1"/>
  </cols>
  <sheetData>
    <row r="1" spans="1:10" ht="22.5" customHeight="1" x14ac:dyDescent="0.2">
      <c r="A1" s="4" t="s">
        <v>155</v>
      </c>
    </row>
    <row r="2" spans="1:10" s="2" customFormat="1" ht="15" customHeight="1" x14ac:dyDescent="0.2">
      <c r="D2" s="23"/>
      <c r="E2" s="23"/>
      <c r="F2" s="23"/>
      <c r="G2" s="23" t="s">
        <v>35</v>
      </c>
      <c r="J2" s="3"/>
    </row>
    <row r="3" spans="1:10" s="2" customFormat="1" ht="15.9" customHeight="1" x14ac:dyDescent="0.2">
      <c r="A3" s="157" t="s">
        <v>34</v>
      </c>
      <c r="B3" s="157"/>
      <c r="C3" s="21" t="s">
        <v>12</v>
      </c>
      <c r="D3" s="21" t="s">
        <v>13</v>
      </c>
      <c r="E3" s="21" t="s">
        <v>11</v>
      </c>
      <c r="F3" s="21" t="s">
        <v>239</v>
      </c>
      <c r="G3" s="21" t="s">
        <v>111</v>
      </c>
      <c r="J3" s="3"/>
    </row>
    <row r="4" spans="1:10" s="2" customFormat="1" ht="15.9" customHeight="1" x14ac:dyDescent="0.2">
      <c r="A4" s="157" t="s">
        <v>154</v>
      </c>
      <c r="B4" s="21" t="s">
        <v>153</v>
      </c>
      <c r="C4" s="69">
        <v>7904</v>
      </c>
      <c r="D4" s="69">
        <v>7746</v>
      </c>
      <c r="E4" s="69">
        <v>7736</v>
      </c>
      <c r="F4" s="69">
        <v>7691</v>
      </c>
      <c r="G4" s="69">
        <v>7612</v>
      </c>
      <c r="J4" s="3"/>
    </row>
    <row r="5" spans="1:10" s="2" customFormat="1" ht="15.9" customHeight="1" x14ac:dyDescent="0.2">
      <c r="A5" s="157"/>
      <c r="B5" s="21" t="s">
        <v>151</v>
      </c>
      <c r="C5" s="69">
        <v>82</v>
      </c>
      <c r="D5" s="69">
        <v>86</v>
      </c>
      <c r="E5" s="69">
        <v>97</v>
      </c>
      <c r="F5" s="69">
        <v>96</v>
      </c>
      <c r="G5" s="69">
        <v>88</v>
      </c>
      <c r="J5" s="3"/>
    </row>
    <row r="6" spans="1:10" s="2" customFormat="1" ht="15.9" customHeight="1" x14ac:dyDescent="0.2">
      <c r="A6" s="157"/>
      <c r="B6" s="21" t="s">
        <v>150</v>
      </c>
      <c r="C6" s="69">
        <v>7986</v>
      </c>
      <c r="D6" s="69">
        <v>7832</v>
      </c>
      <c r="E6" s="69">
        <f>SUM(E4:E5)</f>
        <v>7833</v>
      </c>
      <c r="F6" s="69">
        <f>SUM(F4:F5)</f>
        <v>7787</v>
      </c>
      <c r="G6" s="69">
        <v>7700</v>
      </c>
      <c r="J6" s="3"/>
    </row>
    <row r="7" spans="1:10" s="2" customFormat="1" ht="15.9" customHeight="1" x14ac:dyDescent="0.2">
      <c r="A7" s="157" t="s">
        <v>149</v>
      </c>
      <c r="B7" s="157"/>
      <c r="C7" s="69">
        <v>4532</v>
      </c>
      <c r="D7" s="69">
        <v>4387</v>
      </c>
      <c r="E7" s="69">
        <v>4015</v>
      </c>
      <c r="F7" s="69">
        <v>3785</v>
      </c>
      <c r="G7" s="69">
        <v>3495</v>
      </c>
      <c r="J7" s="3"/>
    </row>
    <row r="8" spans="1:10" s="2" customFormat="1" ht="15.9" customHeight="1" x14ac:dyDescent="0.2">
      <c r="A8" s="157" t="s">
        <v>22</v>
      </c>
      <c r="B8" s="157"/>
      <c r="C8" s="69">
        <v>12518</v>
      </c>
      <c r="D8" s="69">
        <v>12219</v>
      </c>
      <c r="E8" s="69">
        <f>SUM(E6:E7)</f>
        <v>11848</v>
      </c>
      <c r="F8" s="69">
        <f>SUM(F6:F7)</f>
        <v>11572</v>
      </c>
      <c r="G8" s="69">
        <v>11195</v>
      </c>
      <c r="J8" s="3"/>
    </row>
    <row r="9" spans="1:10" s="2" customFormat="1" ht="15" customHeight="1" x14ac:dyDescent="0.2">
      <c r="D9" s="23"/>
      <c r="E9" s="23"/>
      <c r="F9" s="70"/>
      <c r="G9" s="70" t="s">
        <v>148</v>
      </c>
      <c r="J9" s="3"/>
    </row>
    <row r="10" spans="1:10" ht="15" customHeight="1" x14ac:dyDescent="0.2"/>
    <row r="11" spans="1:10" ht="22.5" customHeight="1" x14ac:dyDescent="0.2"/>
    <row r="12" spans="1:10" ht="22.5" customHeight="1" x14ac:dyDescent="0.2"/>
    <row r="13" spans="1:10" ht="22.5" customHeight="1" x14ac:dyDescent="0.2"/>
    <row r="14" spans="1:10" ht="22.5" customHeight="1" x14ac:dyDescent="0.2"/>
    <row r="15" spans="1:10" ht="22.5" customHeight="1" x14ac:dyDescent="0.2"/>
    <row r="16" spans="1:10" ht="22.5" customHeight="1" x14ac:dyDescent="0.2"/>
    <row r="17" ht="22.5" customHeight="1" x14ac:dyDescent="0.2"/>
    <row r="18" ht="22.5" customHeight="1" x14ac:dyDescent="0.2"/>
    <row r="19" ht="22.5" customHeight="1" x14ac:dyDescent="0.2"/>
    <row r="20" ht="22.5" customHeight="1" x14ac:dyDescent="0.2"/>
    <row r="21" ht="22.5" customHeight="1" x14ac:dyDescent="0.2"/>
    <row r="22" ht="18.75" customHeight="1" x14ac:dyDescent="0.2"/>
    <row r="23" ht="18.75" customHeight="1" x14ac:dyDescent="0.2"/>
    <row r="24" ht="18.75" customHeight="1" x14ac:dyDescent="0.2"/>
    <row r="25" ht="18.75" customHeight="1" x14ac:dyDescent="0.2"/>
    <row r="26" ht="18.75" customHeight="1" x14ac:dyDescent="0.2"/>
    <row r="27" ht="18.75" customHeight="1" x14ac:dyDescent="0.2"/>
    <row r="28" ht="18.75" customHeight="1" x14ac:dyDescent="0.2"/>
    <row r="29" ht="18.75" customHeight="1" x14ac:dyDescent="0.2"/>
    <row r="30" ht="18.75" customHeight="1" x14ac:dyDescent="0.2"/>
    <row r="31" ht="18.75" customHeight="1" x14ac:dyDescent="0.2"/>
    <row r="32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</sheetData>
  <customSheetViews>
    <customSheetView guid="{69517510-72C6-46E4-AF54-0B20AA80610A}" showPageBreaks="1" showGridLines="0" fitToPage="1" printArea="1" view="pageBreakPreview">
      <selection activeCell="I9" sqref="I9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howGridLines="0" fitToPage="1">
      <selection activeCell="G8" sqref="G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I9" sqref="I9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I9" sqref="I9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cale="60" showPageBreaks="1" showGridLines="0" fitToPage="1" view="pageBreakPreview">
      <selection activeCell="G8" sqref="G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5"/>
      <headerFooter alignWithMargins="0"/>
    </customSheetView>
    <customSheetView guid="{C4A529F9-AE54-9C48-A9A0-E181771CA2CC}" showGridLines="0" fitToPage="1">
      <selection activeCell="G8" sqref="G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6"/>
      <headerFooter alignWithMargins="0"/>
    </customSheetView>
    <customSheetView guid="{D0A5DE2C-3A62-DB4E-8C9A-F9E9DE8FBF79}" showGridLines="0" fitToPage="1">
      <selection activeCell="G8" sqref="G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7"/>
      <headerFooter alignWithMargins="0"/>
    </customSheetView>
    <customSheetView guid="{A6A8F5D7-1FFF-9A4F-A8FE-C58588873306}" showGridLines="0" fitToPage="1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8"/>
      <headerFooter alignWithMargins="0"/>
    </customSheetView>
    <customSheetView guid="{DD93152C-0901-2847-87B6-6A5A77336527}" showGridLines="0" fitToPage="1">
      <selection activeCell="I6" sqref="I6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9"/>
      <headerFooter alignWithMargins="0"/>
    </customSheetView>
    <customSheetView guid="{D08856E5-1694-2C4B-9C35-2E5A298BF80F}" showPageBreaks="1" showGridLines="0" fitToPage="1">
      <selection activeCell="G8" sqref="G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0"/>
      <headerFooter alignWithMargins="0"/>
    </customSheetView>
    <customSheetView guid="{E8263E98-0EC8-2144-9609-AF9619A50EEC}" showGridLines="0" fitToPage="1">
      <selection activeCell="G8" sqref="G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1"/>
      <headerFooter alignWithMargins="0"/>
    </customSheetView>
    <customSheetView guid="{D6B1A6F2-8FB3-4145-8FCD-689EA09752BF}" showGridLines="0" fitToPage="1">
      <selection activeCell="G8" sqref="G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2"/>
      <headerFooter alignWithMargins="0"/>
    </customSheetView>
    <customSheetView guid="{271660B1-6CB6-6F49-9CEE-16B6A8A3D5FD}" showGridLines="0" fitToPage="1">
      <selection activeCell="G8" sqref="G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3"/>
      <headerFooter alignWithMargins="0"/>
    </customSheetView>
    <customSheetView guid="{CB367315-3D3C-E941-9652-C7D5374EDB4E}" showGridLines="0" fitToPage="1">
      <selection activeCell="G8" sqref="G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4"/>
      <headerFooter alignWithMargins="0"/>
    </customSheetView>
    <customSheetView guid="{1B7D0D4D-BBA4-504B-A36F-4ADCC7A2AFCE}" showGridLines="0" fitToPage="1">
      <selection activeCell="G8" sqref="G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5"/>
      <headerFooter alignWithMargins="0"/>
    </customSheetView>
    <customSheetView guid="{4379138C-A6A3-E045-9961-DEB2F8FD6E47}" showGridLines="0" fitToPage="1">
      <pageMargins left="0.78740157480314965" right="0.78740157480314965" top="0.59055118110236227" bottom="0.59055118110236227" header="0.51181102362204722" footer="0.51181102362204722"/>
      <pageSetup paperSize="9" horizontalDpi="200" verticalDpi="200" r:id="rId16"/>
      <headerFooter alignWithMargins="0"/>
    </customSheetView>
    <customSheetView guid="{886C709C-B6A8-3D46-9271-C9E75061DDD1}" showPageBreaks="1" showGridLines="0" fitToPage="1">
      <pageMargins left="0.78740157480314965" right="0.78740157480314965" top="0.59055118110236227" bottom="0.59055118110236227" header="0.51181102362204722" footer="0.51181102362204722"/>
      <pageSetup paperSize="9" horizontalDpi="200" verticalDpi="200" r:id="rId17"/>
      <headerFooter alignWithMargins="0"/>
    </customSheetView>
    <customSheetView guid="{931E0F76-57EA-384B-AA0E-261CDD1666AC}" showGridLines="0" fitToPage="1">
      <pageMargins left="0.78740157480314965" right="0.78740157480314965" top="0.59055118110236227" bottom="0.59055118110236227" header="0.51181102362204722" footer="0.51181102362204722"/>
      <pageSetup paperSize="9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I9" sqref="I9"/>
      <pageMargins left="0.7" right="0.7" top="0.75" bottom="0.75" header="0.3" footer="0.3"/>
      <pageSetup paperSize="9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I9" sqref="I9"/>
      <pageMargins left="0.7" right="0.7" top="0.75" bottom="0.75" header="0.3" footer="0.3"/>
      <pageSetup paperSize="9" orientation="landscape" horizontalDpi="200" verticalDpi="200" r:id="rId20"/>
      <headerFooter alignWithMargins="0"/>
    </customSheetView>
  </customSheetViews>
  <mergeCells count="4">
    <mergeCell ref="A3:B3"/>
    <mergeCell ref="A7:B7"/>
    <mergeCell ref="A8:B8"/>
    <mergeCell ref="A4:A6"/>
  </mergeCells>
  <phoneticPr fontId="2"/>
  <pageMargins left="0.7" right="0.7" top="0.75" bottom="0.75" header="0.3" footer="0.3"/>
  <pageSetup paperSize="9" orientation="landscape" horizontalDpi="200" verticalDpi="200" r:id="rId2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35"/>
  <sheetViews>
    <sheetView showGridLines="0" view="pageBreakPreview" zoomScaleSheetLayoutView="100" workbookViewId="0"/>
  </sheetViews>
  <sheetFormatPr defaultColWidth="9" defaultRowHeight="10.8" x14ac:dyDescent="0.2"/>
  <cols>
    <col min="1" max="1" width="12.109375" style="1" customWidth="1"/>
    <col min="2" max="2" width="5.6640625" style="1" customWidth="1"/>
    <col min="3" max="5" width="16.109375" style="1" bestFit="1" customWidth="1"/>
    <col min="6" max="7" width="16.109375" style="1" customWidth="1"/>
    <col min="8" max="8" width="13.44140625" style="1" customWidth="1"/>
    <col min="9" max="13" width="15.33203125" style="1" customWidth="1"/>
    <col min="14" max="16384" width="9" style="1"/>
  </cols>
  <sheetData>
    <row r="1" spans="1:8" ht="18.75" customHeight="1" x14ac:dyDescent="0.2">
      <c r="A1" s="4" t="s">
        <v>157</v>
      </c>
    </row>
    <row r="2" spans="1:8" s="2" customFormat="1" ht="15" customHeight="1" x14ac:dyDescent="0.2">
      <c r="D2" s="23"/>
      <c r="E2" s="23"/>
      <c r="F2" s="23"/>
      <c r="G2" s="23" t="s">
        <v>15</v>
      </c>
      <c r="H2" s="23"/>
    </row>
    <row r="3" spans="1:8" s="3" customFormat="1" ht="15.9" customHeight="1" x14ac:dyDescent="0.2">
      <c r="A3" s="157" t="s">
        <v>34</v>
      </c>
      <c r="B3" s="157"/>
      <c r="C3" s="21" t="s">
        <v>12</v>
      </c>
      <c r="D3" s="21" t="s">
        <v>13</v>
      </c>
      <c r="E3" s="21" t="s">
        <v>11</v>
      </c>
      <c r="F3" s="21" t="s">
        <v>239</v>
      </c>
      <c r="G3" s="21" t="s">
        <v>111</v>
      </c>
      <c r="H3" s="46"/>
    </row>
    <row r="4" spans="1:8" s="2" customFormat="1" ht="15.9" customHeight="1" x14ac:dyDescent="0.2">
      <c r="A4" s="157" t="s">
        <v>170</v>
      </c>
      <c r="B4" s="21" t="s">
        <v>158</v>
      </c>
      <c r="C4" s="71">
        <v>472</v>
      </c>
      <c r="D4" s="71">
        <v>364</v>
      </c>
      <c r="E4" s="71">
        <v>277</v>
      </c>
      <c r="F4" s="71">
        <v>207</v>
      </c>
      <c r="G4" s="71">
        <v>143</v>
      </c>
      <c r="H4" s="72"/>
    </row>
    <row r="5" spans="1:8" s="2" customFormat="1" ht="15.9" customHeight="1" x14ac:dyDescent="0.2">
      <c r="A5" s="157"/>
      <c r="B5" s="21" t="s">
        <v>156</v>
      </c>
      <c r="C5" s="71">
        <v>169140112</v>
      </c>
      <c r="D5" s="71">
        <v>129353302</v>
      </c>
      <c r="E5" s="71">
        <v>97365218</v>
      </c>
      <c r="F5" s="71">
        <v>72411499</v>
      </c>
      <c r="G5" s="71">
        <v>51753926</v>
      </c>
      <c r="H5" s="72"/>
    </row>
    <row r="6" spans="1:8" s="2" customFormat="1" ht="15.9" customHeight="1" x14ac:dyDescent="0.2">
      <c r="A6" s="157" t="s">
        <v>18</v>
      </c>
      <c r="B6" s="21" t="s">
        <v>158</v>
      </c>
      <c r="C6" s="71">
        <v>19</v>
      </c>
      <c r="D6" s="71">
        <v>18</v>
      </c>
      <c r="E6" s="71">
        <v>16</v>
      </c>
      <c r="F6" s="71">
        <v>13</v>
      </c>
      <c r="G6" s="71">
        <v>11</v>
      </c>
      <c r="H6" s="72"/>
    </row>
    <row r="7" spans="1:8" s="2" customFormat="1" ht="15.9" customHeight="1" x14ac:dyDescent="0.2">
      <c r="A7" s="157"/>
      <c r="B7" s="21" t="s">
        <v>156</v>
      </c>
      <c r="C7" s="71">
        <v>17001975</v>
      </c>
      <c r="D7" s="71">
        <v>16398900</v>
      </c>
      <c r="E7" s="71">
        <v>14583750</v>
      </c>
      <c r="F7" s="71">
        <v>11889000</v>
      </c>
      <c r="G7" s="71">
        <v>10374675</v>
      </c>
      <c r="H7" s="72"/>
    </row>
    <row r="8" spans="1:8" s="2" customFormat="1" ht="15.9" customHeight="1" x14ac:dyDescent="0.2">
      <c r="A8" s="157" t="s">
        <v>167</v>
      </c>
      <c r="B8" s="21" t="s">
        <v>158</v>
      </c>
      <c r="C8" s="71">
        <v>7</v>
      </c>
      <c r="D8" s="71">
        <v>9</v>
      </c>
      <c r="E8" s="71">
        <v>8</v>
      </c>
      <c r="F8" s="71">
        <v>8</v>
      </c>
      <c r="G8" s="71">
        <v>8</v>
      </c>
      <c r="H8" s="72"/>
    </row>
    <row r="9" spans="1:8" s="2" customFormat="1" ht="15.9" customHeight="1" x14ac:dyDescent="0.2">
      <c r="A9" s="157"/>
      <c r="B9" s="21" t="s">
        <v>156</v>
      </c>
      <c r="C9" s="71">
        <v>2808319</v>
      </c>
      <c r="D9" s="71">
        <v>3681364</v>
      </c>
      <c r="E9" s="71">
        <v>3135607</v>
      </c>
      <c r="F9" s="71">
        <v>3132902</v>
      </c>
      <c r="G9" s="71">
        <v>3215657</v>
      </c>
      <c r="H9" s="72"/>
    </row>
    <row r="10" spans="1:8" s="2" customFormat="1" ht="15" hidden="1" customHeight="1" x14ac:dyDescent="0.2">
      <c r="A10" s="157" t="s">
        <v>166</v>
      </c>
      <c r="B10" s="21" t="s">
        <v>158</v>
      </c>
      <c r="C10" s="24"/>
      <c r="D10" s="71"/>
      <c r="E10" s="71"/>
      <c r="F10" s="71"/>
      <c r="G10" s="71"/>
      <c r="H10" s="49"/>
    </row>
    <row r="11" spans="1:8" s="2" customFormat="1" ht="15" hidden="1" customHeight="1" x14ac:dyDescent="0.2">
      <c r="A11" s="157"/>
      <c r="B11" s="21" t="s">
        <v>156</v>
      </c>
      <c r="C11" s="24"/>
      <c r="D11" s="71"/>
      <c r="E11" s="71"/>
      <c r="F11" s="71"/>
      <c r="G11" s="71"/>
      <c r="H11" s="49"/>
    </row>
    <row r="12" spans="1:8" s="2" customFormat="1" ht="15" hidden="1" customHeight="1" x14ac:dyDescent="0.2">
      <c r="A12" s="157" t="s">
        <v>164</v>
      </c>
      <c r="B12" s="21" t="s">
        <v>158</v>
      </c>
      <c r="C12" s="24"/>
      <c r="D12" s="71"/>
      <c r="E12" s="71"/>
      <c r="F12" s="71"/>
      <c r="G12" s="71"/>
      <c r="H12" s="49"/>
    </row>
    <row r="13" spans="1:8" s="2" customFormat="1" ht="15" hidden="1" customHeight="1" x14ac:dyDescent="0.2">
      <c r="A13" s="157"/>
      <c r="B13" s="21" t="s">
        <v>156</v>
      </c>
      <c r="C13" s="24"/>
      <c r="D13" s="71"/>
      <c r="E13" s="71"/>
      <c r="F13" s="71"/>
      <c r="G13" s="71"/>
      <c r="H13" s="49"/>
    </row>
    <row r="14" spans="1:8" s="2" customFormat="1" ht="15.9" customHeight="1" x14ac:dyDescent="0.2">
      <c r="A14" s="157" t="s">
        <v>128</v>
      </c>
      <c r="B14" s="21" t="s">
        <v>158</v>
      </c>
      <c r="C14" s="71">
        <v>10</v>
      </c>
      <c r="D14" s="71">
        <v>12</v>
      </c>
      <c r="E14" s="71">
        <v>13</v>
      </c>
      <c r="F14" s="71">
        <v>9</v>
      </c>
      <c r="G14" s="71">
        <v>7</v>
      </c>
      <c r="H14" s="72"/>
    </row>
    <row r="15" spans="1:8" s="2" customFormat="1" ht="15.9" customHeight="1" x14ac:dyDescent="0.2">
      <c r="A15" s="157"/>
      <c r="B15" s="21" t="s">
        <v>156</v>
      </c>
      <c r="C15" s="71">
        <v>1300000</v>
      </c>
      <c r="D15" s="71">
        <v>1640000</v>
      </c>
      <c r="E15" s="71">
        <v>1993500</v>
      </c>
      <c r="F15" s="71">
        <v>1197000</v>
      </c>
      <c r="G15" s="71">
        <v>990000</v>
      </c>
      <c r="H15" s="72"/>
    </row>
    <row r="16" spans="1:8" s="2" customFormat="1" ht="15.9" customHeight="1" x14ac:dyDescent="0.2">
      <c r="A16" s="157" t="s">
        <v>22</v>
      </c>
      <c r="B16" s="21" t="s">
        <v>158</v>
      </c>
      <c r="C16" s="71">
        <v>508</v>
      </c>
      <c r="D16" s="71">
        <v>403</v>
      </c>
      <c r="E16" s="71">
        <f>E4+E6+E8+E14</f>
        <v>314</v>
      </c>
      <c r="F16" s="71">
        <f>F4+F6+F8+F14</f>
        <v>237</v>
      </c>
      <c r="G16" s="71">
        <v>169</v>
      </c>
      <c r="H16" s="72"/>
    </row>
    <row r="17" spans="1:8" s="2" customFormat="1" ht="15.9" customHeight="1" x14ac:dyDescent="0.2">
      <c r="A17" s="157"/>
      <c r="B17" s="21" t="s">
        <v>156</v>
      </c>
      <c r="C17" s="71">
        <v>190250406</v>
      </c>
      <c r="D17" s="71">
        <v>151073566</v>
      </c>
      <c r="E17" s="71">
        <f>E5+E7+E9+E15</f>
        <v>117078075</v>
      </c>
      <c r="F17" s="71">
        <f>F5+F7+F9+F15</f>
        <v>88630401</v>
      </c>
      <c r="G17" s="71">
        <v>66334258</v>
      </c>
      <c r="H17" s="72"/>
    </row>
    <row r="18" spans="1:8" s="2" customFormat="1" ht="15" customHeight="1" x14ac:dyDescent="0.2">
      <c r="D18" s="23"/>
      <c r="E18" s="23"/>
      <c r="F18" s="70"/>
      <c r="G18" s="70" t="s">
        <v>148</v>
      </c>
      <c r="H18" s="23"/>
    </row>
    <row r="19" spans="1:8" ht="15" customHeight="1" x14ac:dyDescent="0.2"/>
    <row r="20" spans="1:8" ht="15" customHeight="1" x14ac:dyDescent="0.2"/>
    <row r="21" spans="1:8" ht="15" customHeight="1" x14ac:dyDescent="0.2"/>
    <row r="22" spans="1:8" ht="15" customHeight="1" x14ac:dyDescent="0.2"/>
    <row r="23" spans="1:8" ht="15" customHeight="1" x14ac:dyDescent="0.2"/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</sheetData>
  <customSheetViews>
    <customSheetView guid="{69517510-72C6-46E4-AF54-0B20AA80610A}" showPageBreaks="1" showGridLines="0" fitToPage="1" printArea="1" hiddenRows="1" view="pageBreakPreview">
      <selection activeCell="F22" sqref="F22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howPageBreaks="1" showGridLines="0" fitToPage="1" printArea="1" hiddenRows="1" view="pageBreakPreview">
      <pageMargins left="0.7" right="0.7" top="0.75" bottom="0.75" header="0.3" footer="0.3"/>
      <pageSetup paperSize="9" orientation="landscape" horizontalDpi="200" verticalDpi="200" r:id="rId2"/>
      <headerFooter alignWithMargins="0"/>
    </customSheetView>
    <customSheetView guid="{CB1E5D52-6238-E64B-BB32-E480131AAA1D}" showPageBreaks="1" showGridLines="0" fitToPage="1" printArea="1" hiddenRows="1" view="pageBreakPreview">
      <selection activeCell="E22" sqref="E22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hiddenRows="1" view="pageBreakPreview">
      <selection activeCell="E22" sqref="E22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D6B1A6F2-8FB3-4145-8FCD-689EA09752BF}" showGridLines="0" fitToPage="1" hiddenRows="1" view="pageBreakPreview">
      <pageMargins left="0.7" right="0.7" top="0.75" bottom="0.75" header="0.3" footer="0.3"/>
      <pageSetup paperSize="9" orientation="landscape" horizontalDpi="200" verticalDpi="200" r:id="rId5"/>
      <headerFooter alignWithMargins="0"/>
    </customSheetView>
    <customSheetView guid="{271660B1-6CB6-6F49-9CEE-16B6A8A3D5FD}" showGridLines="0" fitToPage="1" hiddenRows="1" view="pageBreakPreview">
      <pageMargins left="0.7" right="0.7" top="0.75" bottom="0.75" header="0.3" footer="0.3"/>
      <pageSetup paperSize="9" orientation="landscape" horizontalDpi="200" verticalDpi="200" r:id="rId6"/>
      <headerFooter alignWithMargins="0"/>
    </customSheetView>
    <customSheetView guid="{CB367315-3D3C-E941-9652-C7D5374EDB4E}" showGridLines="0" fitToPage="1" hiddenRows="1" view="pageBreakPreview">
      <pageMargins left="0.7" right="0.7" top="0.75" bottom="0.75" header="0.3" footer="0.3"/>
      <pageSetup paperSize="9" orientation="landscape" horizontalDpi="200" verticalDpi="200" r:id="rId7"/>
      <headerFooter alignWithMargins="0"/>
    </customSheetView>
    <customSheetView guid="{1B7D0D4D-BBA4-504B-A36F-4ADCC7A2AFCE}" showGridLines="0" fitToPage="1" hiddenRows="1" view="pageBreakPreview">
      <pageMargins left="0.7" right="0.7" top="0.75" bottom="0.75" header="0.3" footer="0.3"/>
      <pageSetup paperSize="9" orientation="landscape" horizontalDpi="200" verticalDpi="200" r:id="rId8"/>
      <headerFooter alignWithMargins="0"/>
    </customSheetView>
    <customSheetView guid="{4379138C-A6A3-E045-9961-DEB2F8FD6E47}" showGridLines="0" fitToPage="1" hiddenRows="1" view="pageBreakPreview">
      <pageMargins left="0.7" right="0.7" top="0.75" bottom="0.75" header="0.3" footer="0.3"/>
      <pageSetup paperSize="9" horizontalDpi="200" verticalDpi="200" r:id="rId9"/>
      <headerFooter alignWithMargins="0"/>
    </customSheetView>
    <customSheetView guid="{886C709C-B6A8-3D46-9271-C9E75061DDD1}" showPageBreaks="1" showGridLines="0" fitToPage="1" hiddenRows="1" view="pageBreakPreview">
      <pageMargins left="0.7" right="0.7" top="0.75" bottom="0.75" header="0.3" footer="0.3"/>
      <pageSetup paperSize="9" horizontalDpi="200" verticalDpi="200" r:id="rId10"/>
      <headerFooter alignWithMargins="0"/>
    </customSheetView>
    <customSheetView guid="{931E0F76-57EA-384B-AA0E-261CDD1666AC}" showGridLines="0" fitToPage="1" hiddenRows="1" view="pageBreakPreview">
      <pageMargins left="0.7" right="0.7" top="0.75" bottom="0.75" header="0.3" footer="0.3"/>
      <pageSetup paperSize="9" horizontalDpi="200" verticalDpi="200" r:id="rId11"/>
      <headerFooter alignWithMargins="0"/>
    </customSheetView>
    <customSheetView guid="{C1D833D9-64CE-4401-BB74-0C1AF8DFBB6A}" showPageBreaks="1" showGridLines="0" fitToPage="1" printArea="1" hiddenRows="1" view="pageBreakPreview">
      <selection activeCell="E22" sqref="E22"/>
      <pageMargins left="0.7" right="0.7" top="0.75" bottom="0.75" header="0.3" footer="0.3"/>
      <pageSetup paperSize="9" orientation="landscape" horizontalDpi="200" verticalDpi="200" r:id="rId12"/>
      <headerFooter alignWithMargins="0"/>
    </customSheetView>
    <customSheetView guid="{FF6A9635-A877-4C2C-8C94-D5E4E5237035}" showPageBreaks="1" showGridLines="0" fitToPage="1" printArea="1" hiddenRows="1" view="pageBreakPreview">
      <selection activeCell="F22" sqref="F22"/>
      <pageMargins left="0.7" right="0.7" top="0.75" bottom="0.75" header="0.3" footer="0.3"/>
      <pageSetup paperSize="9" orientation="landscape" horizontalDpi="200" verticalDpi="200" r:id="rId13"/>
      <headerFooter alignWithMargins="0"/>
    </customSheetView>
  </customSheetViews>
  <mergeCells count="8">
    <mergeCell ref="A12:A13"/>
    <mergeCell ref="A14:A15"/>
    <mergeCell ref="A16:A17"/>
    <mergeCell ref="A3:B3"/>
    <mergeCell ref="A4:A5"/>
    <mergeCell ref="A6:A7"/>
    <mergeCell ref="A8:A9"/>
    <mergeCell ref="A10:A11"/>
  </mergeCells>
  <phoneticPr fontId="12"/>
  <pageMargins left="0.7" right="0.7" top="0.75" bottom="0.75" header="0.3" footer="0.3"/>
  <pageSetup paperSize="9" orientation="landscape" horizontalDpi="200" verticalDpi="200" r:id="rId14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29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12.109375" style="1" customWidth="1"/>
    <col min="2" max="2" width="5.6640625" style="1" customWidth="1"/>
    <col min="3" max="5" width="16.109375" style="1" bestFit="1" customWidth="1"/>
    <col min="6" max="7" width="16.109375" style="1" customWidth="1"/>
    <col min="8" max="8" width="13.44140625" style="1" customWidth="1"/>
    <col min="9" max="13" width="15.33203125" style="1" customWidth="1"/>
    <col min="14" max="16384" width="9" style="1"/>
  </cols>
  <sheetData>
    <row r="1" spans="1:8" s="2" customFormat="1" ht="18.75" customHeight="1" x14ac:dyDescent="0.2">
      <c r="A1" s="4" t="s">
        <v>163</v>
      </c>
      <c r="D1" s="23"/>
      <c r="E1" s="23"/>
      <c r="F1" s="23"/>
      <c r="G1" s="23"/>
      <c r="H1" s="23"/>
    </row>
    <row r="2" spans="1:8" s="2" customFormat="1" ht="15" customHeight="1" x14ac:dyDescent="0.2">
      <c r="D2" s="23"/>
      <c r="E2" s="23"/>
      <c r="F2" s="23"/>
      <c r="G2" s="23" t="s">
        <v>15</v>
      </c>
      <c r="H2" s="23"/>
    </row>
    <row r="3" spans="1:8" s="2" customFormat="1" ht="15" customHeight="1" x14ac:dyDescent="0.2">
      <c r="A3" s="157" t="s">
        <v>34</v>
      </c>
      <c r="B3" s="157"/>
      <c r="C3" s="21" t="s">
        <v>12</v>
      </c>
      <c r="D3" s="21" t="s">
        <v>13</v>
      </c>
      <c r="E3" s="21" t="s">
        <v>11</v>
      </c>
      <c r="F3" s="21" t="s">
        <v>239</v>
      </c>
      <c r="G3" s="21" t="s">
        <v>111</v>
      </c>
      <c r="H3" s="46"/>
    </row>
    <row r="4" spans="1:8" s="2" customFormat="1" ht="15.9" customHeight="1" x14ac:dyDescent="0.2">
      <c r="A4" s="160" t="s">
        <v>162</v>
      </c>
      <c r="B4" s="21" t="s">
        <v>158</v>
      </c>
      <c r="C4" s="71">
        <v>26782</v>
      </c>
      <c r="D4" s="71">
        <v>26874</v>
      </c>
      <c r="E4" s="71">
        <v>26930</v>
      </c>
      <c r="F4" s="71">
        <v>26988</v>
      </c>
      <c r="G4" s="71">
        <v>26830</v>
      </c>
      <c r="H4" s="72"/>
    </row>
    <row r="5" spans="1:8" s="2" customFormat="1" ht="15.9" customHeight="1" x14ac:dyDescent="0.2">
      <c r="A5" s="161"/>
      <c r="B5" s="21" t="s">
        <v>156</v>
      </c>
      <c r="C5" s="71">
        <v>19071159288</v>
      </c>
      <c r="D5" s="71">
        <v>19148273457</v>
      </c>
      <c r="E5" s="71">
        <v>19151031781</v>
      </c>
      <c r="F5" s="71">
        <v>19592546762</v>
      </c>
      <c r="G5" s="71">
        <v>20031952256</v>
      </c>
      <c r="H5" s="72"/>
    </row>
    <row r="6" spans="1:8" s="2" customFormat="1" ht="15.9" customHeight="1" x14ac:dyDescent="0.2">
      <c r="A6" s="162" t="s">
        <v>161</v>
      </c>
      <c r="B6" s="21" t="s">
        <v>158</v>
      </c>
      <c r="C6" s="71">
        <v>346</v>
      </c>
      <c r="D6" s="71">
        <v>360</v>
      </c>
      <c r="E6" s="71">
        <v>360</v>
      </c>
      <c r="F6" s="71">
        <v>376</v>
      </c>
      <c r="G6" s="71">
        <v>376</v>
      </c>
      <c r="H6" s="72"/>
    </row>
    <row r="7" spans="1:8" s="2" customFormat="1" ht="15.9" customHeight="1" x14ac:dyDescent="0.2">
      <c r="A7" s="161"/>
      <c r="B7" s="21" t="s">
        <v>156</v>
      </c>
      <c r="C7" s="71">
        <v>292589775</v>
      </c>
      <c r="D7" s="71">
        <v>303705275</v>
      </c>
      <c r="E7" s="71">
        <v>303261250</v>
      </c>
      <c r="F7" s="71">
        <v>323131700</v>
      </c>
      <c r="G7" s="71">
        <v>331812175</v>
      </c>
      <c r="H7" s="72"/>
    </row>
    <row r="8" spans="1:8" s="2" customFormat="1" ht="15.9" customHeight="1" x14ac:dyDescent="0.2">
      <c r="A8" s="157" t="s">
        <v>159</v>
      </c>
      <c r="B8" s="21" t="s">
        <v>158</v>
      </c>
      <c r="C8" s="71">
        <v>7</v>
      </c>
      <c r="D8" s="71">
        <v>7</v>
      </c>
      <c r="E8" s="71">
        <v>9</v>
      </c>
      <c r="F8" s="71">
        <v>11</v>
      </c>
      <c r="G8" s="71">
        <v>9</v>
      </c>
      <c r="H8" s="72"/>
    </row>
    <row r="9" spans="1:8" s="2" customFormat="1" ht="15.9" customHeight="1" x14ac:dyDescent="0.2">
      <c r="A9" s="157"/>
      <c r="B9" s="21" t="s">
        <v>156</v>
      </c>
      <c r="C9" s="71">
        <v>7795900</v>
      </c>
      <c r="D9" s="71">
        <v>7788200</v>
      </c>
      <c r="E9" s="71">
        <v>9984200</v>
      </c>
      <c r="F9" s="71">
        <v>12327900</v>
      </c>
      <c r="G9" s="71">
        <v>10553000</v>
      </c>
      <c r="H9" s="72"/>
    </row>
    <row r="10" spans="1:8" s="2" customFormat="1" ht="15.9" customHeight="1" x14ac:dyDescent="0.2">
      <c r="A10" s="157" t="s">
        <v>22</v>
      </c>
      <c r="B10" s="21" t="s">
        <v>158</v>
      </c>
      <c r="C10" s="71">
        <v>27135</v>
      </c>
      <c r="D10" s="71">
        <v>27241</v>
      </c>
      <c r="E10" s="71">
        <f>E4+E6+E8</f>
        <v>27299</v>
      </c>
      <c r="F10" s="71">
        <f>F4+F6+F8</f>
        <v>27375</v>
      </c>
      <c r="G10" s="71">
        <v>27215</v>
      </c>
      <c r="H10" s="72"/>
    </row>
    <row r="11" spans="1:8" s="2" customFormat="1" ht="15.9" customHeight="1" x14ac:dyDescent="0.2">
      <c r="A11" s="157"/>
      <c r="B11" s="21" t="s">
        <v>156</v>
      </c>
      <c r="C11" s="71">
        <v>19371544963</v>
      </c>
      <c r="D11" s="71">
        <v>19459766932</v>
      </c>
      <c r="E11" s="71">
        <f>E5+E7+E9</f>
        <v>19464277231</v>
      </c>
      <c r="F11" s="71">
        <f>F5+F7+F9</f>
        <v>19928006362</v>
      </c>
      <c r="G11" s="71">
        <v>20374317431</v>
      </c>
      <c r="H11" s="72"/>
    </row>
    <row r="12" spans="1:8" s="2" customFormat="1" ht="15" customHeight="1" x14ac:dyDescent="0.2">
      <c r="D12" s="23"/>
      <c r="E12" s="23"/>
      <c r="F12" s="70"/>
      <c r="G12" s="70" t="s">
        <v>148</v>
      </c>
      <c r="H12" s="23"/>
    </row>
    <row r="13" spans="1:8" ht="15" customHeight="1" x14ac:dyDescent="0.2"/>
    <row r="14" spans="1:8" ht="15" customHeight="1" x14ac:dyDescent="0.2"/>
    <row r="15" spans="1:8" ht="15" customHeight="1" x14ac:dyDescent="0.2"/>
    <row r="16" spans="1:8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</sheetData>
  <customSheetViews>
    <customSheetView guid="{69517510-72C6-46E4-AF54-0B20AA80610A}" showPageBreaks="1" showGridLines="0" fitToPage="1" printArea="1" view="pageBreakPreview">
      <selection activeCell="G4" sqref="G4:G11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howGridLines="0" topLeftCell="A17">
      <selection activeCell="G27" sqref="G2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G4" sqref="G4:G11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G4" sqref="G4:G11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cale="60" showPageBreaks="1" showGridLines="0" printArea="1" hiddenRows="1" view="pageBreakPreview">
      <selection activeCell="G27" sqref="G2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C4A529F9-AE54-9C48-A9A0-E181771CA2CC}" showGridLines="0" printArea="1" hiddenRows="1" topLeftCell="A17">
      <selection activeCell="G27" sqref="G2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D0A5DE2C-3A62-DB4E-8C9A-F9E9DE8FBF79}" showGridLines="0" printArea="1" hiddenRows="1" topLeftCell="A17">
      <selection activeCell="G27" sqref="G2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A6A8F5D7-1FFF-9A4F-A8FE-C58588873306}" showGridLines="0" printArea="1" hiddenRows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8"/>
      <headerFooter alignWithMargins="0"/>
    </customSheetView>
    <customSheetView guid="{DD93152C-0901-2847-87B6-6A5A77336527}" showGridLines="0" printArea="1" hiddenRows="1" topLeftCell="A4">
      <selection activeCell="K32" sqref="K3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9"/>
      <headerFooter alignWithMargins="0"/>
    </customSheetView>
    <customSheetView guid="{D08856E5-1694-2C4B-9C35-2E5A298BF80F}" showPageBreaks="1" showGridLines="0" printArea="1" hiddenRows="1" topLeftCell="A17">
      <selection activeCell="G27" sqref="G2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E8263E98-0EC8-2144-9609-AF9619A50EEC}" showGridLines="0" printArea="1" hiddenRows="1" topLeftCell="A17">
      <selection activeCell="G27" sqref="G2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1"/>
      <headerFooter alignWithMargins="0"/>
    </customSheetView>
    <customSheetView guid="{D6B1A6F2-8FB3-4145-8FCD-689EA09752BF}" showGridLines="0" printArea="1" topLeftCell="A17">
      <selection activeCell="G27" sqref="G2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2"/>
      <headerFooter alignWithMargins="0"/>
    </customSheetView>
    <customSheetView guid="{271660B1-6CB6-6F49-9CEE-16B6A8A3D5FD}" showGridLines="0" printArea="1" topLeftCell="A17">
      <selection activeCell="G27" sqref="G2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3"/>
      <headerFooter alignWithMargins="0"/>
    </customSheetView>
    <customSheetView guid="{CB367315-3D3C-E941-9652-C7D5374EDB4E}" showGridLines="0" printArea="1" topLeftCell="A17">
      <selection activeCell="G27" sqref="G2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4"/>
      <headerFooter alignWithMargins="0"/>
    </customSheetView>
    <customSheetView guid="{1B7D0D4D-BBA4-504B-A36F-4ADCC7A2AFCE}" showGridLines="0" printArea="1" topLeftCell="A17">
      <selection activeCell="G27" sqref="G2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5"/>
      <headerFooter alignWithMargins="0"/>
    </customSheetView>
    <customSheetView guid="{4379138C-A6A3-E045-9961-DEB2F8FD6E47}" showGridLines="0" printArea="1">
      <pageMargins left="0.78740157480314965" right="0.78740157480314965" top="0.59055118110236227" bottom="0.59055118110236227" header="0.51181102362204722" footer="0.51181102362204722"/>
      <pageSetup paperSize="9" scale="80" fitToHeight="0" horizontalDpi="200" verticalDpi="200" r:id="rId16"/>
      <headerFooter alignWithMargins="0"/>
    </customSheetView>
    <customSheetView guid="{886C709C-B6A8-3D46-9271-C9E75061DDD1}" showPageBreaks="1" showGridLines="0" printArea="1">
      <pageMargins left="0.78740157480314965" right="0.78740157480314965" top="0.59055118110236227" bottom="0.59055118110236227" header="0.51181102362204722" footer="0.51181102362204722"/>
      <pageSetup paperSize="9" scale="80" fitToHeight="0" horizontalDpi="200" verticalDpi="200" r:id="rId17"/>
      <headerFooter alignWithMargins="0"/>
    </customSheetView>
    <customSheetView guid="{931E0F76-57EA-384B-AA0E-261CDD1666AC}" showGridLines="0" printArea="1">
      <pageMargins left="0.78740157480314965" right="0.78740157480314965" top="0.59055118110236227" bottom="0.59055118110236227" header="0.51181102362204722" footer="0.51181102362204722"/>
      <pageSetup paperSize="9" scale="80" fitToHeight="0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G4" sqref="G4:G11"/>
      <pageMargins left="0.7" right="0.7" top="0.75" bottom="0.75" header="0.3" footer="0.3"/>
      <pageSetup paperSize="9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G4" sqref="G4:G11"/>
      <pageMargins left="0.7" right="0.7" top="0.75" bottom="0.75" header="0.3" footer="0.3"/>
      <pageSetup paperSize="9" orientation="landscape" horizontalDpi="200" verticalDpi="200" r:id="rId20"/>
      <headerFooter alignWithMargins="0"/>
    </customSheetView>
  </customSheetViews>
  <mergeCells count="5">
    <mergeCell ref="A3:B3"/>
    <mergeCell ref="A4:A5"/>
    <mergeCell ref="A6:A7"/>
    <mergeCell ref="A8:A9"/>
    <mergeCell ref="A10:A11"/>
  </mergeCells>
  <phoneticPr fontId="2"/>
  <pageMargins left="0.7" right="0.7" top="0.75" bottom="0.75" header="0.3" footer="0.3"/>
  <pageSetup paperSize="9" orientation="landscape" horizontalDpi="200" verticalDpi="200" r:id="rId2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50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14.109375" style="1" customWidth="1"/>
    <col min="2" max="2" width="5.21875" style="1" bestFit="1" customWidth="1"/>
    <col min="3" max="8" width="14.109375" style="1" customWidth="1"/>
    <col min="9" max="9" width="3.109375" style="13" customWidth="1"/>
    <col min="10" max="10" width="18.77734375" style="1" customWidth="1"/>
    <col min="11" max="17" width="8.109375" style="1" customWidth="1"/>
    <col min="18" max="21" width="15.33203125" style="1" customWidth="1"/>
    <col min="22" max="16384" width="9" style="1"/>
  </cols>
  <sheetData>
    <row r="1" spans="1:9" ht="18.75" customHeight="1" x14ac:dyDescent="0.2">
      <c r="A1" s="4" t="s">
        <v>139</v>
      </c>
    </row>
    <row r="2" spans="1:9" s="2" customFormat="1" ht="16.5" customHeight="1" x14ac:dyDescent="0.2">
      <c r="D2" s="23"/>
      <c r="E2" s="23"/>
      <c r="F2" s="23"/>
      <c r="G2" s="23" t="s">
        <v>15</v>
      </c>
      <c r="I2" s="3"/>
    </row>
    <row r="3" spans="1:9" s="2" customFormat="1" ht="15.9" customHeight="1" x14ac:dyDescent="0.2">
      <c r="A3" s="157" t="s">
        <v>34</v>
      </c>
      <c r="B3" s="157"/>
      <c r="C3" s="21" t="s">
        <v>12</v>
      </c>
      <c r="D3" s="21" t="s">
        <v>13</v>
      </c>
      <c r="E3" s="21" t="s">
        <v>11</v>
      </c>
      <c r="F3" s="21" t="s">
        <v>239</v>
      </c>
      <c r="G3" s="21" t="s">
        <v>111</v>
      </c>
      <c r="I3" s="3"/>
    </row>
    <row r="4" spans="1:9" s="2" customFormat="1" ht="16.5" hidden="1" customHeight="1" x14ac:dyDescent="0.2">
      <c r="A4" s="157" t="s">
        <v>7</v>
      </c>
      <c r="B4" s="21" t="s">
        <v>158</v>
      </c>
      <c r="C4" s="69" t="s">
        <v>48</v>
      </c>
      <c r="D4" s="69" t="s">
        <v>48</v>
      </c>
      <c r="E4" s="69" t="s">
        <v>48</v>
      </c>
      <c r="F4" s="69" t="s">
        <v>48</v>
      </c>
      <c r="G4" s="69" t="s">
        <v>48</v>
      </c>
      <c r="I4" s="3"/>
    </row>
    <row r="5" spans="1:9" s="2" customFormat="1" ht="16.5" hidden="1" customHeight="1" x14ac:dyDescent="0.2">
      <c r="A5" s="157"/>
      <c r="B5" s="21" t="s">
        <v>156</v>
      </c>
      <c r="C5" s="69" t="s">
        <v>48</v>
      </c>
      <c r="D5" s="69" t="s">
        <v>48</v>
      </c>
      <c r="E5" s="69" t="s">
        <v>48</v>
      </c>
      <c r="F5" s="69" t="s">
        <v>48</v>
      </c>
      <c r="G5" s="69" t="s">
        <v>48</v>
      </c>
      <c r="I5" s="3"/>
    </row>
    <row r="6" spans="1:9" s="2" customFormat="1" ht="15.9" customHeight="1" x14ac:dyDescent="0.2">
      <c r="A6" s="156" t="s">
        <v>172</v>
      </c>
      <c r="B6" s="21" t="s">
        <v>158</v>
      </c>
      <c r="C6" s="71">
        <v>837</v>
      </c>
      <c r="D6" s="69">
        <v>847</v>
      </c>
      <c r="E6" s="69">
        <v>852</v>
      </c>
      <c r="F6" s="69">
        <v>867</v>
      </c>
      <c r="G6" s="69">
        <v>868</v>
      </c>
      <c r="I6" s="3"/>
    </row>
    <row r="7" spans="1:9" s="2" customFormat="1" ht="15.9" customHeight="1" x14ac:dyDescent="0.2">
      <c r="A7" s="157"/>
      <c r="B7" s="21" t="s">
        <v>156</v>
      </c>
      <c r="C7" s="71">
        <v>736967850</v>
      </c>
      <c r="D7" s="69">
        <v>744414100</v>
      </c>
      <c r="E7" s="69">
        <v>741165100</v>
      </c>
      <c r="F7" s="69">
        <v>769058450</v>
      </c>
      <c r="G7" s="69">
        <v>788873400</v>
      </c>
      <c r="I7" s="3"/>
    </row>
    <row r="8" spans="1:9" s="2" customFormat="1" ht="16.5" hidden="1" customHeight="1" x14ac:dyDescent="0.2">
      <c r="A8" s="157" t="s">
        <v>171</v>
      </c>
      <c r="B8" s="21" t="s">
        <v>158</v>
      </c>
      <c r="C8" s="71">
        <v>811</v>
      </c>
      <c r="D8" s="71">
        <v>813</v>
      </c>
      <c r="E8" s="69">
        <v>837</v>
      </c>
      <c r="F8" s="69">
        <v>837</v>
      </c>
      <c r="G8" s="69">
        <v>837</v>
      </c>
      <c r="I8" s="3"/>
    </row>
    <row r="9" spans="1:9" s="2" customFormat="1" ht="16.5" hidden="1" customHeight="1" x14ac:dyDescent="0.2">
      <c r="A9" s="157"/>
      <c r="B9" s="21" t="s">
        <v>156</v>
      </c>
      <c r="C9" s="71">
        <v>715468825</v>
      </c>
      <c r="D9" s="71">
        <v>717355925</v>
      </c>
      <c r="E9" s="69">
        <v>736967850</v>
      </c>
      <c r="F9" s="69">
        <v>736967850</v>
      </c>
      <c r="G9" s="69">
        <v>736967850</v>
      </c>
      <c r="I9" s="3"/>
    </row>
    <row r="10" spans="1:9" s="2" customFormat="1" ht="16.5" customHeight="1" x14ac:dyDescent="0.2">
      <c r="C10" s="23"/>
      <c r="D10" s="23"/>
      <c r="E10" s="23"/>
      <c r="F10" s="62"/>
      <c r="G10" s="62" t="s">
        <v>148</v>
      </c>
      <c r="I10" s="3"/>
    </row>
    <row r="11" spans="1:9" ht="15" customHeight="1" x14ac:dyDescent="0.2"/>
    <row r="12" spans="1:9" ht="15" customHeight="1" x14ac:dyDescent="0.2"/>
    <row r="13" spans="1:9" ht="15" customHeight="1" x14ac:dyDescent="0.2"/>
    <row r="14" spans="1:9" ht="15" customHeight="1" x14ac:dyDescent="0.2"/>
    <row r="15" spans="1:9" ht="15" customHeight="1" x14ac:dyDescent="0.2"/>
    <row r="16" spans="1:9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</sheetData>
  <customSheetViews>
    <customSheetView guid="{69517510-72C6-46E4-AF54-0B20AA80610A}" showPageBreaks="1" showGridLines="0" fitToPage="1" hiddenRows="1" view="pageBreakPreview">
      <selection activeCell="G15" sqref="G15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howGridLines="0" hiddenRows="1">
      <selection activeCell="F13" sqref="F1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CB1E5D52-6238-E64B-BB32-E480131AAA1D}" showPageBreaks="1" showGridLines="0" fitToPage="1" hiddenRows="1" view="pageBreakPreview">
      <selection activeCell="G15" sqref="G15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hiddenRows="1" view="pageBreakPreview">
      <selection activeCell="G15" sqref="G15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howGridLines="0" hiddenRows="1">
      <selection activeCell="F13" sqref="F1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C4A529F9-AE54-9C48-A9A0-E181771CA2CC}" showGridLines="0" hiddenRows="1">
      <selection activeCell="F13" sqref="F1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D0A5DE2C-3A62-DB4E-8C9A-F9E9DE8FBF79}" showGridLines="0" hiddenRows="1">
      <selection activeCell="F13" sqref="F1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A6A8F5D7-1FFF-9A4F-A8FE-C58588873306}" showGridLines="0" hiddenRows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8"/>
      <headerFooter alignWithMargins="0"/>
    </customSheetView>
    <customSheetView guid="{DD93152C-0901-2847-87B6-6A5A77336527}" showGridLines="0" hiddenRows="1">
      <selection activeCell="L12" sqref="L1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9"/>
      <headerFooter alignWithMargins="0"/>
    </customSheetView>
    <customSheetView guid="{D08856E5-1694-2C4B-9C35-2E5A298BF80F}" showPageBreaks="1" showGridLines="0" hiddenRows="1">
      <selection activeCell="F13" sqref="F1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E8263E98-0EC8-2144-9609-AF9619A50EEC}" showGridLines="0" hiddenRows="1">
      <selection activeCell="F13" sqref="F1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1"/>
      <headerFooter alignWithMargins="0"/>
    </customSheetView>
    <customSheetView guid="{D6B1A6F2-8FB3-4145-8FCD-689EA09752BF}" showGridLines="0" hiddenRows="1">
      <selection activeCell="F13" sqref="F1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2"/>
      <headerFooter alignWithMargins="0"/>
    </customSheetView>
    <customSheetView guid="{271660B1-6CB6-6F49-9CEE-16B6A8A3D5FD}" showGridLines="0" hiddenRows="1">
      <selection activeCell="F13" sqref="F1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3"/>
      <headerFooter alignWithMargins="0"/>
    </customSheetView>
    <customSheetView guid="{CB367315-3D3C-E941-9652-C7D5374EDB4E}" showGridLines="0" hiddenRows="1">
      <selection activeCell="F13" sqref="F1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4"/>
      <headerFooter alignWithMargins="0"/>
    </customSheetView>
    <customSheetView guid="{1B7D0D4D-BBA4-504B-A36F-4ADCC7A2AFCE}" showGridLines="0" hiddenRows="1">
      <selection activeCell="F13" sqref="F1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5"/>
      <headerFooter alignWithMargins="0"/>
    </customSheetView>
    <customSheetView guid="{4379138C-A6A3-E045-9961-DEB2F8FD6E47}" showGridLines="0" hiddenRows="1">
      <pageMargins left="0.78740157480314965" right="0.78740157480314965" top="0.59055118110236227" bottom="0.59055118110236227" header="0.51181102362204722" footer="0.51181102362204722"/>
      <pageSetup paperSize="9" scale="90" fitToHeight="0" horizontalDpi="200" verticalDpi="200" r:id="rId16"/>
      <headerFooter alignWithMargins="0"/>
    </customSheetView>
    <customSheetView guid="{886C709C-B6A8-3D46-9271-C9E75061DDD1}" showPageBreaks="1" showGridLines="0" hiddenRows="1">
      <pageMargins left="0.78740157480314965" right="0.78740157480314965" top="0.59055118110236227" bottom="0.59055118110236227" header="0.51181102362204722" footer="0.51181102362204722"/>
      <pageSetup paperSize="9" scale="90" fitToHeight="0" horizontalDpi="200" verticalDpi="200" r:id="rId17"/>
      <headerFooter alignWithMargins="0"/>
    </customSheetView>
    <customSheetView guid="{931E0F76-57EA-384B-AA0E-261CDD1666AC}" showGridLines="0" hiddenRows="1">
      <pageMargins left="0.78740157480314965" right="0.78740157480314965" top="0.59055118110236227" bottom="0.59055118110236227" header="0.51181102362204722" footer="0.51181102362204722"/>
      <pageSetup paperSize="9" scale="90" fitToHeight="0" horizontalDpi="200" verticalDpi="200" r:id="rId18"/>
      <headerFooter alignWithMargins="0"/>
    </customSheetView>
    <customSheetView guid="{C1D833D9-64CE-4401-BB74-0C1AF8DFBB6A}" showPageBreaks="1" showGridLines="0" fitToPage="1" hiddenRows="1" view="pageBreakPreview">
      <selection activeCell="G15" sqref="G15"/>
      <pageMargins left="0.7" right="0.7" top="0.75" bottom="0.75" header="0.3" footer="0.3"/>
      <pageSetup paperSize="9" orientation="landscape" horizontalDpi="200" verticalDpi="200" r:id="rId19"/>
      <headerFooter alignWithMargins="0"/>
    </customSheetView>
    <customSheetView guid="{FF6A9635-A877-4C2C-8C94-D5E4E5237035}" showPageBreaks="1" showGridLines="0" fitToPage="1" hiddenRows="1" view="pageBreakPreview">
      <selection activeCell="G15" sqref="G15"/>
      <pageMargins left="0.7" right="0.7" top="0.75" bottom="0.75" header="0.3" footer="0.3"/>
      <pageSetup paperSize="9" orientation="landscape" horizontalDpi="200" verticalDpi="200" r:id="rId20"/>
      <headerFooter alignWithMargins="0"/>
    </customSheetView>
  </customSheetViews>
  <mergeCells count="4">
    <mergeCell ref="A3:B3"/>
    <mergeCell ref="A4:A5"/>
    <mergeCell ref="A6:A7"/>
    <mergeCell ref="A8:A9"/>
  </mergeCells>
  <phoneticPr fontId="2"/>
  <pageMargins left="0.7" right="0.7" top="0.75" bottom="0.75" header="0.3" footer="0.3"/>
  <pageSetup paperSize="9" orientation="landscape" horizontalDpi="200" verticalDpi="200" r:id="rId2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61"/>
  <sheetViews>
    <sheetView showGridLines="0" view="pageBreakPreview" zoomScaleNormal="130" zoomScaleSheetLayoutView="100" workbookViewId="0"/>
  </sheetViews>
  <sheetFormatPr defaultColWidth="9" defaultRowHeight="10.8" x14ac:dyDescent="0.2"/>
  <cols>
    <col min="1" max="2" width="10.6640625" style="1" customWidth="1"/>
    <col min="3" max="3" width="12.21875" style="1" bestFit="1" customWidth="1"/>
    <col min="4" max="4" width="8" style="1" customWidth="1"/>
    <col min="5" max="6" width="14.6640625" style="1" customWidth="1"/>
    <col min="7" max="7" width="12.77734375" style="1" customWidth="1"/>
    <col min="8" max="8" width="3.109375" style="13" customWidth="1"/>
    <col min="9" max="9" width="18.77734375" style="1" customWidth="1"/>
    <col min="10" max="16" width="8.109375" style="1" customWidth="1"/>
    <col min="17" max="20" width="15.33203125" style="1" customWidth="1"/>
    <col min="21" max="16384" width="9" style="1"/>
  </cols>
  <sheetData>
    <row r="1" spans="1:16" ht="18.75" customHeight="1" x14ac:dyDescent="0.2">
      <c r="A1" s="4" t="s">
        <v>187</v>
      </c>
      <c r="P1" s="82"/>
    </row>
    <row r="2" spans="1:16" ht="15" customHeight="1" x14ac:dyDescent="0.2">
      <c r="A2" s="3"/>
      <c r="B2" s="2"/>
      <c r="C2" s="2"/>
      <c r="D2" s="2"/>
      <c r="E2" s="2"/>
      <c r="F2" s="2"/>
      <c r="G2" s="11" t="s">
        <v>185</v>
      </c>
    </row>
    <row r="3" spans="1:16" s="13" customFormat="1" ht="15" customHeight="1" x14ac:dyDescent="0.2">
      <c r="A3" s="160" t="s">
        <v>27</v>
      </c>
      <c r="B3" s="160" t="s">
        <v>61</v>
      </c>
      <c r="C3" s="160" t="s">
        <v>184</v>
      </c>
      <c r="D3" s="162" t="s">
        <v>182</v>
      </c>
      <c r="E3" s="167" t="s">
        <v>180</v>
      </c>
      <c r="F3" s="162" t="s">
        <v>177</v>
      </c>
      <c r="G3" s="164" t="s">
        <v>130</v>
      </c>
    </row>
    <row r="4" spans="1:16" s="13" customFormat="1" ht="15" customHeight="1" x14ac:dyDescent="0.2">
      <c r="A4" s="166"/>
      <c r="B4" s="152"/>
      <c r="C4" s="152"/>
      <c r="D4" s="152"/>
      <c r="E4" s="168"/>
      <c r="F4" s="163"/>
      <c r="G4" s="165"/>
    </row>
    <row r="5" spans="1:16" s="13" customFormat="1" ht="12" customHeight="1" x14ac:dyDescent="0.2">
      <c r="A5" s="161"/>
      <c r="B5" s="77" t="s">
        <v>176</v>
      </c>
      <c r="C5" s="77" t="s">
        <v>176</v>
      </c>
      <c r="D5" s="77" t="s">
        <v>175</v>
      </c>
      <c r="E5" s="77" t="s">
        <v>52</v>
      </c>
      <c r="F5" s="77" t="s">
        <v>52</v>
      </c>
      <c r="G5" s="77" t="s">
        <v>52</v>
      </c>
    </row>
    <row r="6" spans="1:16" s="13" customFormat="1" ht="17.399999999999999" customHeight="1" x14ac:dyDescent="0.2">
      <c r="A6" s="75" t="s">
        <v>12</v>
      </c>
      <c r="B6" s="10">
        <v>92130</v>
      </c>
      <c r="C6" s="10">
        <v>14540</v>
      </c>
      <c r="D6" s="78">
        <v>15.78</v>
      </c>
      <c r="E6" s="10">
        <v>12654981310</v>
      </c>
      <c r="F6" s="17">
        <v>1054581776</v>
      </c>
      <c r="G6" s="17">
        <v>873058</v>
      </c>
    </row>
    <row r="7" spans="1:16" s="13" customFormat="1" ht="17.399999999999999" customHeight="1" x14ac:dyDescent="0.2">
      <c r="A7" s="75" t="s">
        <v>13</v>
      </c>
      <c r="B7" s="10">
        <v>91458</v>
      </c>
      <c r="C7" s="10">
        <v>15055</v>
      </c>
      <c r="D7" s="78">
        <v>16.46</v>
      </c>
      <c r="E7" s="10">
        <v>13162344571</v>
      </c>
      <c r="F7" s="17">
        <v>1096862048</v>
      </c>
      <c r="G7" s="17">
        <v>896007</v>
      </c>
    </row>
    <row r="8" spans="1:16" s="13" customFormat="1" ht="17.399999999999999" customHeight="1" x14ac:dyDescent="0.2">
      <c r="A8" s="75" t="s">
        <v>11</v>
      </c>
      <c r="B8" s="10">
        <v>91067</v>
      </c>
      <c r="C8" s="10">
        <v>15827</v>
      </c>
      <c r="D8" s="78">
        <v>17.38</v>
      </c>
      <c r="E8" s="10">
        <v>13480421496</v>
      </c>
      <c r="F8" s="17">
        <v>1123368458</v>
      </c>
      <c r="G8" s="17">
        <v>875068</v>
      </c>
    </row>
    <row r="9" spans="1:16" s="13" customFormat="1" ht="17.399999999999999" customHeight="1" x14ac:dyDescent="0.2">
      <c r="A9" s="75" t="s">
        <v>239</v>
      </c>
      <c r="B9" s="10">
        <v>90669</v>
      </c>
      <c r="C9" s="10">
        <v>16493</v>
      </c>
      <c r="D9" s="78">
        <v>18.190000000000001</v>
      </c>
      <c r="E9" s="10">
        <v>14392374433</v>
      </c>
      <c r="F9" s="17">
        <v>1199364536</v>
      </c>
      <c r="G9" s="17">
        <v>892495</v>
      </c>
    </row>
    <row r="10" spans="1:16" s="13" customFormat="1" ht="17.399999999999999" customHeight="1" x14ac:dyDescent="0.2">
      <c r="A10" s="75" t="s">
        <v>111</v>
      </c>
      <c r="B10" s="10">
        <v>89836</v>
      </c>
      <c r="C10" s="10">
        <v>16835</v>
      </c>
      <c r="D10" s="78">
        <v>18.739999999999998</v>
      </c>
      <c r="E10" s="10">
        <v>14913477494</v>
      </c>
      <c r="F10" s="17">
        <v>1242789791</v>
      </c>
      <c r="G10" s="17">
        <v>894791</v>
      </c>
    </row>
    <row r="11" spans="1:16" ht="18" customHeight="1" x14ac:dyDescent="0.2">
      <c r="A11" s="1" t="s">
        <v>174</v>
      </c>
      <c r="E11" s="79"/>
      <c r="F11" s="79"/>
      <c r="G11" s="80" t="s">
        <v>173</v>
      </c>
    </row>
    <row r="12" spans="1:16" ht="15" customHeight="1" x14ac:dyDescent="0.2">
      <c r="A12" s="76"/>
      <c r="I12" s="13"/>
    </row>
    <row r="13" spans="1:16" ht="18.75" customHeight="1" x14ac:dyDescent="0.2">
      <c r="H13" s="1"/>
    </row>
    <row r="14" spans="1:16" ht="18.75" customHeight="1" x14ac:dyDescent="0.2">
      <c r="B14" s="18"/>
    </row>
    <row r="15" spans="1:16" ht="18.75" customHeight="1" x14ac:dyDescent="0.2"/>
    <row r="16" spans="1:16" ht="18.75" customHeight="1" x14ac:dyDescent="0.2"/>
    <row r="17" spans="7:7" ht="18.75" customHeight="1" x14ac:dyDescent="0.2"/>
    <row r="18" spans="7:7" ht="18.75" customHeight="1" x14ac:dyDescent="0.2">
      <c r="G18" s="81"/>
    </row>
    <row r="19" spans="7:7" ht="18.75" customHeight="1" x14ac:dyDescent="0.2"/>
    <row r="20" spans="7:7" ht="18.75" customHeight="1" x14ac:dyDescent="0.2"/>
    <row r="21" spans="7:7" ht="18.75" customHeight="1" x14ac:dyDescent="0.2"/>
    <row r="22" spans="7:7" ht="18.75" customHeight="1" x14ac:dyDescent="0.2"/>
    <row r="23" spans="7:7" ht="18.75" customHeight="1" x14ac:dyDescent="0.2"/>
    <row r="24" spans="7:7" ht="18.75" customHeight="1" x14ac:dyDescent="0.2"/>
    <row r="25" spans="7:7" ht="18.75" customHeight="1" x14ac:dyDescent="0.2"/>
    <row r="26" spans="7:7" ht="18.75" customHeight="1" x14ac:dyDescent="0.2"/>
    <row r="27" spans="7:7" ht="18.75" customHeight="1" x14ac:dyDescent="0.2"/>
    <row r="28" spans="7:7" ht="18.75" customHeight="1" x14ac:dyDescent="0.2"/>
    <row r="29" spans="7:7" ht="18.75" customHeight="1" x14ac:dyDescent="0.2"/>
    <row r="30" spans="7:7" ht="18.75" customHeight="1" x14ac:dyDescent="0.2"/>
    <row r="31" spans="7:7" ht="18.75" customHeight="1" x14ac:dyDescent="0.2"/>
    <row r="32" spans="7:7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</sheetData>
  <customSheetViews>
    <customSheetView guid="{69517510-72C6-46E4-AF54-0B20AA80610A}" showPageBreaks="1" showGridLines="0" fitToPage="1" printArea="1" view="pageBreakPreview">
      <selection activeCell="G9" sqref="G9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howGridLines="0">
      <selection activeCell="G10" sqref="G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E16" sqref="E16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E16" sqref="E16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howPageBreaks="1" showGridLines="0" printArea="1">
      <selection activeCell="G10" sqref="G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C4A529F9-AE54-9C48-A9A0-E181771CA2CC}" showGridLines="0" printArea="1">
      <selection activeCell="G10" sqref="G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D0A5DE2C-3A62-DB4E-8C9A-F9E9DE8FBF79}" showGridLines="0" printArea="1">
      <selection activeCell="G10" sqref="G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A6A8F5D7-1FFF-9A4F-A8FE-C58588873306}" scale="130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8"/>
      <headerFooter alignWithMargins="0"/>
    </customSheetView>
    <customSheetView guid="{DD93152C-0901-2847-87B6-6A5A77336527}" showGridLines="0" printArea="1">
      <selection activeCell="G10" sqref="G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9"/>
      <headerFooter alignWithMargins="0"/>
    </customSheetView>
    <customSheetView guid="{D08856E5-1694-2C4B-9C35-2E5A298BF80F}" showPageBreaks="1" showGridLines="0" printArea="1">
      <selection activeCell="G10" sqref="G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E8263E98-0EC8-2144-9609-AF9619A50EEC}" showGridLines="0" printArea="1">
      <selection activeCell="G10" sqref="G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1"/>
      <headerFooter alignWithMargins="0"/>
    </customSheetView>
    <customSheetView guid="{D6B1A6F2-8FB3-4145-8FCD-689EA09752BF}" showGridLines="0" printArea="1">
      <selection activeCell="G10" sqref="G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2"/>
      <headerFooter alignWithMargins="0"/>
    </customSheetView>
    <customSheetView guid="{271660B1-6CB6-6F49-9CEE-16B6A8A3D5FD}" showGridLines="0" printArea="1">
      <selection activeCell="G10" sqref="G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3"/>
      <headerFooter alignWithMargins="0"/>
    </customSheetView>
    <customSheetView guid="{CB367315-3D3C-E941-9652-C7D5374EDB4E}" showGridLines="0" printArea="1">
      <selection activeCell="G10" sqref="G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4"/>
      <headerFooter alignWithMargins="0"/>
    </customSheetView>
    <customSheetView guid="{1B7D0D4D-BBA4-504B-A36F-4ADCC7A2AFCE}" showGridLines="0" printArea="1">
      <selection activeCell="G10" sqref="G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5"/>
      <headerFooter alignWithMargins="0"/>
    </customSheetView>
    <customSheetView guid="{4379138C-A6A3-E045-9961-DEB2F8FD6E47}" scale="130" showGridLines="0" printArea="1">
      <pageMargins left="0.78740157480314965" right="0.78740157480314965" top="0.59055118110236227" bottom="0.59055118110236227" header="0.51181102362204722" footer="0.51181102362204722"/>
      <pageSetup paperSize="9" scale="90" fitToHeight="0" horizontalDpi="200" verticalDpi="200" r:id="rId16"/>
      <headerFooter alignWithMargins="0"/>
    </customSheetView>
    <customSheetView guid="{886C709C-B6A8-3D46-9271-C9E75061DDD1}" scale="130" showPageBreaks="1" showGridLines="0" printArea="1">
      <pageMargins left="0.78740157480314965" right="0.78740157480314965" top="0.59055118110236227" bottom="0.59055118110236227" header="0.51181102362204722" footer="0.51181102362204722"/>
      <pageSetup paperSize="9" scale="90" fitToHeight="0" horizontalDpi="200" verticalDpi="200" r:id="rId17"/>
      <headerFooter alignWithMargins="0"/>
    </customSheetView>
    <customSheetView guid="{931E0F76-57EA-384B-AA0E-261CDD1666AC}" scale="130" showGridLines="0" printArea="1">
      <pageMargins left="0.78740157480314965" right="0.78740157480314965" top="0.59055118110236227" bottom="0.59055118110236227" header="0.51181102362204722" footer="0.51181102362204722"/>
      <pageSetup paperSize="9" scale="90" fitToHeight="0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E16" sqref="E16"/>
      <pageMargins left="0.7" right="0.7" top="0.75" bottom="0.75" header="0.3" footer="0.3"/>
      <pageSetup paperSize="9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G9" sqref="G9"/>
      <pageMargins left="0.7" right="0.7" top="0.75" bottom="0.75" header="0.3" footer="0.3"/>
      <pageSetup paperSize="9" orientation="landscape" horizontalDpi="200" verticalDpi="200" r:id="rId20"/>
      <headerFooter alignWithMargins="0"/>
    </customSheetView>
  </customSheetViews>
  <mergeCells count="7">
    <mergeCell ref="F3:F4"/>
    <mergeCell ref="G3:G4"/>
    <mergeCell ref="A3:A5"/>
    <mergeCell ref="B3:B4"/>
    <mergeCell ref="C3:C4"/>
    <mergeCell ref="D3:D4"/>
    <mergeCell ref="E3:E4"/>
  </mergeCells>
  <phoneticPr fontId="2"/>
  <pageMargins left="0.7" right="0.7" top="0.75" bottom="0.75" header="0.3" footer="0.3"/>
  <pageSetup paperSize="9" orientation="landscape" horizontalDpi="200" verticalDpi="200" r:id="rId2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64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10.109375" style="1" customWidth="1"/>
    <col min="2" max="4" width="10.77734375" style="1" bestFit="1" customWidth="1"/>
    <col min="5" max="7" width="7.109375" style="1" customWidth="1"/>
    <col min="8" max="8" width="8.77734375" style="1" bestFit="1" customWidth="1"/>
    <col min="9" max="9" width="11.6640625" style="13" bestFit="1" customWidth="1"/>
    <col min="10" max="10" width="9.44140625" style="1" bestFit="1" customWidth="1"/>
    <col min="11" max="11" width="9.109375" style="1" customWidth="1"/>
    <col min="12" max="27" width="12.44140625" style="1" customWidth="1"/>
    <col min="28" max="16384" width="9" style="1"/>
  </cols>
  <sheetData>
    <row r="1" spans="1:11" ht="18.75" customHeight="1" x14ac:dyDescent="0.2">
      <c r="A1" s="4" t="s">
        <v>205</v>
      </c>
    </row>
    <row r="2" spans="1:11" s="2" customFormat="1" ht="18.75" customHeight="1" x14ac:dyDescent="0.2">
      <c r="I2" s="3"/>
      <c r="K2" s="11" t="s">
        <v>183</v>
      </c>
    </row>
    <row r="3" spans="1:11" s="2" customFormat="1" ht="18.75" customHeight="1" x14ac:dyDescent="0.2">
      <c r="A3" s="157" t="s">
        <v>27</v>
      </c>
      <c r="B3" s="156" t="s">
        <v>204</v>
      </c>
      <c r="C3" s="156" t="s">
        <v>203</v>
      </c>
      <c r="D3" s="156" t="s">
        <v>202</v>
      </c>
      <c r="E3" s="169" t="s">
        <v>201</v>
      </c>
      <c r="F3" s="170"/>
      <c r="G3" s="171"/>
      <c r="H3" s="156" t="s">
        <v>199</v>
      </c>
      <c r="I3" s="157" t="s">
        <v>198</v>
      </c>
      <c r="J3" s="157"/>
      <c r="K3" s="157"/>
    </row>
    <row r="4" spans="1:11" s="2" customFormat="1" ht="12" x14ac:dyDescent="0.2">
      <c r="A4" s="160"/>
      <c r="B4" s="160"/>
      <c r="C4" s="160"/>
      <c r="D4" s="160"/>
      <c r="E4" s="73" t="s">
        <v>150</v>
      </c>
      <c r="F4" s="85" t="s">
        <v>197</v>
      </c>
      <c r="G4" s="73" t="s">
        <v>196</v>
      </c>
      <c r="H4" s="160"/>
      <c r="I4" s="73" t="s">
        <v>160</v>
      </c>
      <c r="J4" s="73" t="s">
        <v>195</v>
      </c>
      <c r="K4" s="74" t="s">
        <v>194</v>
      </c>
    </row>
    <row r="5" spans="1:11" s="11" customFormat="1" x14ac:dyDescent="0.2">
      <c r="A5" s="83"/>
      <c r="B5" s="83" t="s">
        <v>189</v>
      </c>
      <c r="C5" s="83" t="s">
        <v>191</v>
      </c>
      <c r="D5" s="83" t="s">
        <v>191</v>
      </c>
      <c r="E5" s="83" t="s">
        <v>189</v>
      </c>
      <c r="F5" s="83" t="s">
        <v>189</v>
      </c>
      <c r="G5" s="83" t="s">
        <v>189</v>
      </c>
      <c r="H5" s="83" t="s">
        <v>175</v>
      </c>
      <c r="I5" s="83" t="s">
        <v>188</v>
      </c>
      <c r="J5" s="83" t="s">
        <v>188</v>
      </c>
      <c r="K5" s="83" t="s">
        <v>175</v>
      </c>
    </row>
    <row r="6" spans="1:11" s="2" customFormat="1" ht="18.75" customHeight="1" x14ac:dyDescent="0.2">
      <c r="A6" s="33" t="s">
        <v>12</v>
      </c>
      <c r="B6" s="84">
        <v>92130</v>
      </c>
      <c r="C6" s="84">
        <v>36125</v>
      </c>
      <c r="D6" s="84">
        <v>10864</v>
      </c>
      <c r="E6" s="84">
        <v>16661</v>
      </c>
      <c r="F6" s="84">
        <v>16661</v>
      </c>
      <c r="G6" s="84" t="s">
        <v>48</v>
      </c>
      <c r="H6" s="86">
        <v>18.079999999999998</v>
      </c>
      <c r="I6" s="84">
        <v>1473943</v>
      </c>
      <c r="J6" s="84">
        <v>1420654</v>
      </c>
      <c r="K6" s="86">
        <v>96.38</v>
      </c>
    </row>
    <row r="7" spans="1:11" s="2" customFormat="1" ht="18.75" customHeight="1" x14ac:dyDescent="0.2">
      <c r="A7" s="33" t="s">
        <v>13</v>
      </c>
      <c r="B7" s="84">
        <v>91458</v>
      </c>
      <c r="C7" s="84">
        <v>36162</v>
      </c>
      <c r="D7" s="84">
        <v>10410</v>
      </c>
      <c r="E7" s="84">
        <v>15735</v>
      </c>
      <c r="F7" s="84">
        <v>15735</v>
      </c>
      <c r="G7" s="84" t="s">
        <v>48</v>
      </c>
      <c r="H7" s="86">
        <f>E7/B7*100</f>
        <v>17.204618513415994</v>
      </c>
      <c r="I7" s="84">
        <v>1465389</v>
      </c>
      <c r="J7" s="84">
        <v>1413378</v>
      </c>
      <c r="K7" s="86">
        <f>J7/I7*100</f>
        <v>96.45070353332801</v>
      </c>
    </row>
    <row r="8" spans="1:11" s="2" customFormat="1" ht="18.75" customHeight="1" x14ac:dyDescent="0.2">
      <c r="A8" s="33" t="s">
        <v>11</v>
      </c>
      <c r="B8" s="84">
        <v>91067</v>
      </c>
      <c r="C8" s="84">
        <v>36600</v>
      </c>
      <c r="D8" s="84">
        <v>9899</v>
      </c>
      <c r="E8" s="84">
        <v>14733</v>
      </c>
      <c r="F8" s="84">
        <v>14733</v>
      </c>
      <c r="G8" s="84" t="s">
        <v>48</v>
      </c>
      <c r="H8" s="86">
        <f>E8/B8*100</f>
        <v>16.178198469258898</v>
      </c>
      <c r="I8" s="84">
        <v>1411987</v>
      </c>
      <c r="J8" s="84">
        <v>1356624</v>
      </c>
      <c r="K8" s="86">
        <f>J8/I8*100</f>
        <v>96.079071549525594</v>
      </c>
    </row>
    <row r="9" spans="1:11" s="2" customFormat="1" ht="18.75" customHeight="1" x14ac:dyDescent="0.2">
      <c r="A9" s="33" t="s">
        <v>239</v>
      </c>
      <c r="B9" s="84">
        <v>90669</v>
      </c>
      <c r="C9" s="84">
        <v>37175</v>
      </c>
      <c r="D9" s="84">
        <v>9439</v>
      </c>
      <c r="E9" s="84">
        <v>13874</v>
      </c>
      <c r="F9" s="84">
        <v>13874</v>
      </c>
      <c r="G9" s="84" t="s">
        <v>48</v>
      </c>
      <c r="H9" s="86">
        <f>E9/B9*100</f>
        <v>15.301812085718383</v>
      </c>
      <c r="I9" s="84">
        <v>1417387</v>
      </c>
      <c r="J9" s="84">
        <v>1355833</v>
      </c>
      <c r="K9" s="86">
        <f>J9/I9*100</f>
        <v>95.657219940637233</v>
      </c>
    </row>
    <row r="10" spans="1:11" s="2" customFormat="1" ht="18.75" customHeight="1" x14ac:dyDescent="0.2">
      <c r="A10" s="33" t="s">
        <v>111</v>
      </c>
      <c r="B10" s="84">
        <v>89836</v>
      </c>
      <c r="C10" s="84">
        <v>37400</v>
      </c>
      <c r="D10" s="84">
        <v>9160</v>
      </c>
      <c r="E10" s="84">
        <v>13234</v>
      </c>
      <c r="F10" s="84">
        <v>13234</v>
      </c>
      <c r="G10" s="84" t="s">
        <v>48</v>
      </c>
      <c r="H10" s="86">
        <f>E10/B10*100</f>
        <v>14.731288125027827</v>
      </c>
      <c r="I10" s="84">
        <v>1393718</v>
      </c>
      <c r="J10" s="84">
        <v>1342615</v>
      </c>
      <c r="K10" s="86">
        <f>J10/I10*100</f>
        <v>96.333332854996485</v>
      </c>
    </row>
    <row r="11" spans="1:11" s="2" customFormat="1" ht="18.75" customHeight="1" x14ac:dyDescent="0.2">
      <c r="I11" s="3"/>
      <c r="K11" s="23" t="s">
        <v>148</v>
      </c>
    </row>
    <row r="12" spans="1:11" ht="18.75" customHeight="1" x14ac:dyDescent="0.2"/>
    <row r="13" spans="1:11" ht="18.75" customHeight="1" x14ac:dyDescent="0.2"/>
    <row r="14" spans="1:11" ht="18.75" customHeight="1" x14ac:dyDescent="0.2"/>
    <row r="15" spans="1:11" ht="18.75" customHeight="1" x14ac:dyDescent="0.2"/>
    <row r="16" spans="1:11" ht="18.75" customHeight="1" x14ac:dyDescent="0.2"/>
    <row r="17" spans="9:10" ht="18.75" customHeight="1" x14ac:dyDescent="0.2"/>
    <row r="18" spans="9:10" ht="18.75" customHeight="1" x14ac:dyDescent="0.2"/>
    <row r="19" spans="9:10" ht="18.75" customHeight="1" x14ac:dyDescent="0.2"/>
    <row r="20" spans="9:10" ht="18.75" customHeight="1" x14ac:dyDescent="0.2"/>
    <row r="21" spans="9:10" ht="18.75" customHeight="1" x14ac:dyDescent="0.2">
      <c r="I21" s="87"/>
      <c r="J21" s="87"/>
    </row>
    <row r="22" spans="9:10" ht="18.75" customHeight="1" x14ac:dyDescent="0.2">
      <c r="I22" s="87"/>
      <c r="J22" s="87"/>
    </row>
    <row r="23" spans="9:10" ht="18.75" customHeight="1" x14ac:dyDescent="0.2">
      <c r="I23" s="87"/>
      <c r="J23" s="87"/>
    </row>
    <row r="24" spans="9:10" ht="18.75" customHeight="1" x14ac:dyDescent="0.2">
      <c r="I24" s="87"/>
      <c r="J24" s="87"/>
    </row>
    <row r="25" spans="9:10" ht="18.75" customHeight="1" x14ac:dyDescent="0.2">
      <c r="I25" s="87"/>
      <c r="J25" s="87"/>
    </row>
    <row r="26" spans="9:10" ht="18.75" customHeight="1" x14ac:dyDescent="0.2"/>
    <row r="27" spans="9:10" ht="18.75" customHeight="1" x14ac:dyDescent="0.2"/>
    <row r="28" spans="9:10" ht="18.75" customHeight="1" x14ac:dyDescent="0.2"/>
    <row r="29" spans="9:10" ht="18.75" customHeight="1" x14ac:dyDescent="0.2"/>
    <row r="30" spans="9:10" ht="18.75" customHeight="1" x14ac:dyDescent="0.2"/>
    <row r="31" spans="9:10" ht="18.75" customHeight="1" x14ac:dyDescent="0.2"/>
    <row r="32" spans="9:1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</sheetData>
  <customSheetViews>
    <customSheetView guid="{69517510-72C6-46E4-AF54-0B20AA80610A}" showPageBreaks="1" showGridLines="0" fitToPage="1" printArea="1" view="pageBreakPreview">
      <selection activeCell="J16" sqref="J15:J16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howGridLines="0">
      <selection activeCell="J10" sqref="J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J16" sqref="J15:J16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J16" sqref="J15:J16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howPageBreaks="1" showGridLines="0" printArea="1">
      <selection activeCell="J10" sqref="J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C4A529F9-AE54-9C48-A9A0-E181771CA2CC}" showGridLines="0" printArea="1">
      <selection activeCell="K13" sqref="K1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D0A5DE2C-3A62-DB4E-8C9A-F9E9DE8FBF79}" showGridLines="0" printArea="1">
      <selection activeCell="K13" sqref="K1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A6A8F5D7-1FFF-9A4F-A8FE-C58588873306}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8"/>
      <headerFooter alignWithMargins="0"/>
    </customSheetView>
    <customSheetView guid="{DD93152C-0901-2847-87B6-6A5A77336527}" showGridLines="0" printArea="1">
      <selection activeCell="G11" sqref="G1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9"/>
      <headerFooter alignWithMargins="0"/>
    </customSheetView>
    <customSheetView guid="{D08856E5-1694-2C4B-9C35-2E5A298BF80F}" showPageBreaks="1" showGridLines="0" printArea="1">
      <selection activeCell="G11" sqref="G1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E8263E98-0EC8-2144-9609-AF9619A50EEC}" showGridLines="0" printArea="1">
      <selection activeCell="J10" sqref="J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1"/>
      <headerFooter alignWithMargins="0"/>
    </customSheetView>
    <customSheetView guid="{D6B1A6F2-8FB3-4145-8FCD-689EA09752BF}" showGridLines="0" printArea="1">
      <selection activeCell="J10" sqref="J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2"/>
      <headerFooter alignWithMargins="0"/>
    </customSheetView>
    <customSheetView guid="{271660B1-6CB6-6F49-9CEE-16B6A8A3D5FD}" showGridLines="0" printArea="1">
      <selection activeCell="J10" sqref="J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3"/>
      <headerFooter alignWithMargins="0"/>
    </customSheetView>
    <customSheetView guid="{CB367315-3D3C-E941-9652-C7D5374EDB4E}" showGridLines="0" printArea="1">
      <selection activeCell="J10" sqref="J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4"/>
      <headerFooter alignWithMargins="0"/>
    </customSheetView>
    <customSheetView guid="{1B7D0D4D-BBA4-504B-A36F-4ADCC7A2AFCE}" showGridLines="0" printArea="1">
      <selection activeCell="G11" sqref="G1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5"/>
      <headerFooter alignWithMargins="0"/>
    </customSheetView>
    <customSheetView guid="{4379138C-A6A3-E045-9961-DEB2F8FD6E47}" showGridLines="0" printArea="1">
      <pageMargins left="0.78740157480314965" right="0.78740157480314965" top="0.59055118110236227" bottom="0.59055118110236227" header="0.51181102362204722" footer="0.51181102362204722"/>
      <pageSetup paperSize="9" scale="80" fitToHeight="0" horizontalDpi="200" verticalDpi="200" r:id="rId16"/>
      <headerFooter alignWithMargins="0"/>
    </customSheetView>
    <customSheetView guid="{886C709C-B6A8-3D46-9271-C9E75061DDD1}" showPageBreaks="1" showGridLines="0" printArea="1">
      <pageMargins left="0.78740157480314965" right="0.78740157480314965" top="0.59055118110236227" bottom="0.59055118110236227" header="0.51181102362204722" footer="0.51181102362204722"/>
      <pageSetup paperSize="9" scale="80" fitToHeight="0" horizontalDpi="200" verticalDpi="200" r:id="rId17"/>
      <headerFooter alignWithMargins="0"/>
    </customSheetView>
    <customSheetView guid="{931E0F76-57EA-384B-AA0E-261CDD1666AC}" showGridLines="0" printArea="1">
      <pageMargins left="0.78740157480314965" right="0.78740157480314965" top="0.59055118110236227" bottom="0.59055118110236227" header="0.51181102362204722" footer="0.51181102362204722"/>
      <pageSetup paperSize="9" scale="80" fitToHeight="0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J16" sqref="J15:J16"/>
      <pageMargins left="0.7" right="0.7" top="0.75" bottom="0.75" header="0.3" footer="0.3"/>
      <pageSetup paperSize="9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J16" sqref="J15:J16"/>
      <pageMargins left="0.7" right="0.7" top="0.75" bottom="0.75" header="0.3" footer="0.3"/>
      <pageSetup paperSize="9" orientation="landscape" horizontalDpi="200" verticalDpi="200" r:id="rId20"/>
      <headerFooter alignWithMargins="0"/>
    </customSheetView>
  </customSheetViews>
  <mergeCells count="7">
    <mergeCell ref="E3:G3"/>
    <mergeCell ref="I3:K3"/>
    <mergeCell ref="A3:A4"/>
    <mergeCell ref="B3:B4"/>
    <mergeCell ref="C3:C4"/>
    <mergeCell ref="D3:D4"/>
    <mergeCell ref="H3:H4"/>
  </mergeCells>
  <phoneticPr fontId="2"/>
  <pageMargins left="0.7" right="0.7" top="0.75" bottom="0.75" header="0.3" footer="0.3"/>
  <pageSetup paperSize="9" orientation="landscape" horizontalDpi="200" verticalDpi="200" r:id="rId2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20"/>
  <sheetViews>
    <sheetView showGridLines="0" view="pageBreakPreview" zoomScaleSheetLayoutView="100" workbookViewId="0"/>
  </sheetViews>
  <sheetFormatPr defaultColWidth="9" defaultRowHeight="10.8" x14ac:dyDescent="0.2"/>
  <cols>
    <col min="1" max="1" width="2.33203125" style="1" customWidth="1"/>
    <col min="2" max="2" width="6.21875" style="13" customWidth="1"/>
    <col min="3" max="4" width="7.6640625" style="1" customWidth="1"/>
    <col min="5" max="5" width="9.109375" style="1" customWidth="1"/>
    <col min="6" max="8" width="10.21875" style="1" bestFit="1" customWidth="1"/>
    <col min="9" max="9" width="7.6640625" style="1" customWidth="1"/>
    <col min="10" max="10" width="2.44140625" style="1" customWidth="1"/>
    <col min="11" max="11" width="2.33203125" style="1" customWidth="1"/>
    <col min="12" max="12" width="6.21875" style="13" customWidth="1"/>
    <col min="13" max="14" width="7.6640625" style="1" customWidth="1"/>
    <col min="15" max="15" width="9.109375" style="1" customWidth="1"/>
    <col min="16" max="18" width="10.21875" style="1" bestFit="1" customWidth="1"/>
    <col min="19" max="19" width="7.6640625" style="1" customWidth="1"/>
    <col min="20" max="23" width="9.33203125" style="1" customWidth="1"/>
    <col min="24" max="16384" width="9" style="1"/>
  </cols>
  <sheetData>
    <row r="1" spans="1:19" ht="18.75" customHeight="1" x14ac:dyDescent="0.2">
      <c r="A1" s="4" t="s">
        <v>219</v>
      </c>
      <c r="G1" s="11"/>
    </row>
    <row r="2" spans="1:19" ht="18.75" customHeight="1" x14ac:dyDescent="0.2">
      <c r="A2" s="14"/>
      <c r="G2" s="11"/>
    </row>
    <row r="3" spans="1:19" ht="27" customHeight="1" x14ac:dyDescent="0.2">
      <c r="A3" s="149" t="s">
        <v>34</v>
      </c>
      <c r="B3" s="149"/>
      <c r="C3" s="15" t="s">
        <v>217</v>
      </c>
      <c r="D3" s="15" t="s">
        <v>216</v>
      </c>
      <c r="E3" s="15" t="s">
        <v>214</v>
      </c>
      <c r="F3" s="85" t="s">
        <v>213</v>
      </c>
      <c r="G3" s="85" t="s">
        <v>212</v>
      </c>
      <c r="H3" s="85" t="s">
        <v>51</v>
      </c>
      <c r="I3" s="85" t="s">
        <v>218</v>
      </c>
      <c r="K3" s="149" t="s">
        <v>34</v>
      </c>
      <c r="L3" s="149"/>
      <c r="M3" s="5" t="s">
        <v>217</v>
      </c>
      <c r="N3" s="5" t="s">
        <v>216</v>
      </c>
      <c r="O3" s="5" t="s">
        <v>214</v>
      </c>
      <c r="P3" s="8" t="s">
        <v>213</v>
      </c>
      <c r="Q3" s="8" t="s">
        <v>212</v>
      </c>
      <c r="R3" s="8" t="s">
        <v>51</v>
      </c>
      <c r="S3" s="8" t="s">
        <v>211</v>
      </c>
    </row>
    <row r="4" spans="1:19" ht="26.25" customHeight="1" x14ac:dyDescent="0.2">
      <c r="A4" s="177" t="s">
        <v>210</v>
      </c>
      <c r="B4" s="5" t="s">
        <v>190</v>
      </c>
      <c r="C4" s="88">
        <v>4367</v>
      </c>
      <c r="D4" s="88">
        <v>70772</v>
      </c>
      <c r="E4" s="88">
        <f>ROUND((2524684341+0)/1000,0)</f>
        <v>2524684</v>
      </c>
      <c r="F4" s="88">
        <f>ROUND(E4/16878*1000,0)</f>
        <v>149584</v>
      </c>
      <c r="G4" s="88">
        <f t="shared" ref="G4:G18" si="0">ROUND(E4/C4*1000,0)</f>
        <v>578128</v>
      </c>
      <c r="H4" s="88">
        <f t="shared" ref="H4:H18" si="1">ROUND(E4/D4*1000,0)</f>
        <v>35673</v>
      </c>
      <c r="I4" s="88">
        <f>ROUND(C4/16878*100,0)</f>
        <v>26</v>
      </c>
      <c r="K4" s="172" t="s">
        <v>118</v>
      </c>
      <c r="L4" s="5" t="s">
        <v>190</v>
      </c>
      <c r="M4" s="88">
        <v>4236</v>
      </c>
      <c r="N4" s="88">
        <v>68163</v>
      </c>
      <c r="O4" s="88">
        <v>2544544</v>
      </c>
      <c r="P4" s="88">
        <f>ROUND(O4/14522*1000,0)</f>
        <v>175220</v>
      </c>
      <c r="Q4" s="88">
        <f t="shared" ref="Q4:Q13" si="2">ROUND(O4/M4*1000,0)</f>
        <v>600695</v>
      </c>
      <c r="R4" s="88">
        <f t="shared" ref="R4:R13" si="3">ROUND(O4/N4*1000,0)</f>
        <v>37330</v>
      </c>
      <c r="S4" s="88">
        <f>ROUND(M4/14522*100,0)</f>
        <v>29</v>
      </c>
    </row>
    <row r="5" spans="1:19" ht="26.25" customHeight="1" x14ac:dyDescent="0.2">
      <c r="A5" s="178"/>
      <c r="B5" s="5" t="s">
        <v>208</v>
      </c>
      <c r="C5" s="88">
        <f>130553+2</f>
        <v>130555</v>
      </c>
      <c r="D5" s="88">
        <f>181260+2</f>
        <v>181262</v>
      </c>
      <c r="E5" s="88">
        <f>ROUND((2235562477+8840)/1000,0)</f>
        <v>2235571</v>
      </c>
      <c r="F5" s="88">
        <f>ROUND(E5/16878*1000,0)</f>
        <v>132455</v>
      </c>
      <c r="G5" s="88">
        <f t="shared" si="0"/>
        <v>17124</v>
      </c>
      <c r="H5" s="88">
        <f t="shared" si="1"/>
        <v>12333</v>
      </c>
      <c r="I5" s="88">
        <f>ROUND(C5/16878*100,0)</f>
        <v>774</v>
      </c>
      <c r="K5" s="173"/>
      <c r="L5" s="5" t="s">
        <v>208</v>
      </c>
      <c r="M5" s="88">
        <v>120374</v>
      </c>
      <c r="N5" s="88">
        <v>167707</v>
      </c>
      <c r="O5" s="88">
        <v>2056570</v>
      </c>
      <c r="P5" s="88">
        <f>ROUND(O5/14522*1000,0)</f>
        <v>141618</v>
      </c>
      <c r="Q5" s="88">
        <f t="shared" si="2"/>
        <v>17085</v>
      </c>
      <c r="R5" s="88">
        <f t="shared" si="3"/>
        <v>12263</v>
      </c>
      <c r="S5" s="88">
        <f>ROUND(M5/14522*100,0)</f>
        <v>829</v>
      </c>
    </row>
    <row r="6" spans="1:19" ht="26.25" customHeight="1" x14ac:dyDescent="0.2">
      <c r="A6" s="178"/>
      <c r="B6" s="5" t="s">
        <v>207</v>
      </c>
      <c r="C6" s="88">
        <f>32368+1</f>
        <v>32369</v>
      </c>
      <c r="D6" s="88">
        <f>54629+3</f>
        <v>54632</v>
      </c>
      <c r="E6" s="88">
        <f>ROUND((408622240+17930)/1000,0)</f>
        <v>408640</v>
      </c>
      <c r="F6" s="88">
        <f>ROUND(E6/16878*1000,0)</f>
        <v>24211</v>
      </c>
      <c r="G6" s="88">
        <f t="shared" si="0"/>
        <v>12624</v>
      </c>
      <c r="H6" s="88">
        <f t="shared" si="1"/>
        <v>7480</v>
      </c>
      <c r="I6" s="88">
        <f>ROUND(C6/16878*100,0)</f>
        <v>192</v>
      </c>
      <c r="K6" s="173"/>
      <c r="L6" s="5" t="s">
        <v>207</v>
      </c>
      <c r="M6" s="88">
        <v>31691</v>
      </c>
      <c r="N6" s="88">
        <v>50411</v>
      </c>
      <c r="O6" s="88">
        <v>396990</v>
      </c>
      <c r="P6" s="88">
        <f>ROUND(O6/14522*1000,0)</f>
        <v>27337</v>
      </c>
      <c r="Q6" s="88">
        <f t="shared" si="2"/>
        <v>12527</v>
      </c>
      <c r="R6" s="88">
        <f t="shared" si="3"/>
        <v>7875</v>
      </c>
      <c r="S6" s="88">
        <f>ROUND(M6/14522*100,0)</f>
        <v>218</v>
      </c>
    </row>
    <row r="7" spans="1:19" ht="26.25" customHeight="1" x14ac:dyDescent="0.2">
      <c r="A7" s="178"/>
      <c r="B7" s="5" t="s">
        <v>192</v>
      </c>
      <c r="C7" s="88">
        <v>80710</v>
      </c>
      <c r="D7" s="88">
        <f>92927</f>
        <v>92927</v>
      </c>
      <c r="E7" s="88">
        <f>ROUND(1101312207/1000,0)</f>
        <v>1101312</v>
      </c>
      <c r="F7" s="88">
        <f>ROUND(E7/16878*1000,0)</f>
        <v>65251</v>
      </c>
      <c r="G7" s="88">
        <f t="shared" si="0"/>
        <v>13645</v>
      </c>
      <c r="H7" s="88">
        <f t="shared" si="1"/>
        <v>11851</v>
      </c>
      <c r="I7" s="88">
        <f>ROUND(C7/16878*100,0)</f>
        <v>478</v>
      </c>
      <c r="K7" s="173"/>
      <c r="L7" s="5" t="s">
        <v>192</v>
      </c>
      <c r="M7" s="88">
        <v>81086</v>
      </c>
      <c r="N7" s="88">
        <v>93898</v>
      </c>
      <c r="O7" s="88">
        <v>1163420</v>
      </c>
      <c r="P7" s="88">
        <f>ROUND(O7/14522*1000,0)</f>
        <v>80114</v>
      </c>
      <c r="Q7" s="88">
        <f t="shared" si="2"/>
        <v>14348</v>
      </c>
      <c r="R7" s="88">
        <f t="shared" si="3"/>
        <v>12390</v>
      </c>
      <c r="S7" s="88">
        <f>ROUND(M7/14522*100,0)</f>
        <v>558</v>
      </c>
    </row>
    <row r="8" spans="1:19" ht="26.25" customHeight="1" x14ac:dyDescent="0.2">
      <c r="A8" s="179"/>
      <c r="B8" s="8" t="s">
        <v>206</v>
      </c>
      <c r="C8" s="88">
        <v>4099</v>
      </c>
      <c r="D8" s="88">
        <v>188587</v>
      </c>
      <c r="E8" s="88">
        <f>ROUND(125669565/1000,0)</f>
        <v>125670</v>
      </c>
      <c r="F8" s="88">
        <f>ROUND(E8/16878*1000,0)</f>
        <v>7446</v>
      </c>
      <c r="G8" s="88">
        <f t="shared" si="0"/>
        <v>30659</v>
      </c>
      <c r="H8" s="88">
        <f t="shared" si="1"/>
        <v>666</v>
      </c>
      <c r="I8" s="88">
        <f>ROUND(C8/16878*100,0)</f>
        <v>24</v>
      </c>
      <c r="K8" s="173"/>
      <c r="L8" s="8" t="s">
        <v>206</v>
      </c>
      <c r="M8" s="88">
        <v>4067</v>
      </c>
      <c r="N8" s="88">
        <v>184114</v>
      </c>
      <c r="O8" s="88">
        <v>122864</v>
      </c>
      <c r="P8" s="88">
        <f>ROUND(O8/14522*1000,0)</f>
        <v>8461</v>
      </c>
      <c r="Q8" s="88">
        <f t="shared" si="2"/>
        <v>30210</v>
      </c>
      <c r="R8" s="88">
        <f t="shared" si="3"/>
        <v>667</v>
      </c>
      <c r="S8" s="88">
        <f>ROUND(M8/14522*100,0)</f>
        <v>28</v>
      </c>
    </row>
    <row r="9" spans="1:19" ht="26.25" customHeight="1" x14ac:dyDescent="0.2">
      <c r="A9" s="177" t="s">
        <v>275</v>
      </c>
      <c r="B9" s="5" t="s">
        <v>190</v>
      </c>
      <c r="C9" s="88">
        <v>4623</v>
      </c>
      <c r="D9" s="88">
        <v>73397</v>
      </c>
      <c r="E9" s="88">
        <v>2731942</v>
      </c>
      <c r="F9" s="88">
        <f>ROUND(E9/16398*1000,0)</f>
        <v>166602</v>
      </c>
      <c r="G9" s="88">
        <f t="shared" si="0"/>
        <v>590946</v>
      </c>
      <c r="H9" s="88">
        <f t="shared" si="1"/>
        <v>37221</v>
      </c>
      <c r="I9" s="88">
        <f>ROUND(C9/16398*100,0)</f>
        <v>28</v>
      </c>
      <c r="K9" s="172" t="s">
        <v>193</v>
      </c>
      <c r="L9" s="5" t="s">
        <v>190</v>
      </c>
      <c r="M9" s="88">
        <v>3819</v>
      </c>
      <c r="N9" s="88">
        <v>62949</v>
      </c>
      <c r="O9" s="88">
        <v>2290685</v>
      </c>
      <c r="P9" s="88">
        <f>ROUND(O9/13694*1000,0)</f>
        <v>167277</v>
      </c>
      <c r="Q9" s="88">
        <f t="shared" si="2"/>
        <v>599813</v>
      </c>
      <c r="R9" s="88">
        <f t="shared" si="3"/>
        <v>36390</v>
      </c>
      <c r="S9" s="88">
        <f>ROUND(M9/13694*100,0)</f>
        <v>28</v>
      </c>
    </row>
    <row r="10" spans="1:19" ht="26.25" customHeight="1" x14ac:dyDescent="0.2">
      <c r="A10" s="178"/>
      <c r="B10" s="5" t="s">
        <v>208</v>
      </c>
      <c r="C10" s="88">
        <v>132195</v>
      </c>
      <c r="D10" s="88">
        <v>184681</v>
      </c>
      <c r="E10" s="88">
        <v>2320791</v>
      </c>
      <c r="F10" s="88">
        <f>ROUND(E10/16398*1000,0)</f>
        <v>141529</v>
      </c>
      <c r="G10" s="88">
        <f t="shared" si="0"/>
        <v>17556</v>
      </c>
      <c r="H10" s="88">
        <f t="shared" si="1"/>
        <v>12566</v>
      </c>
      <c r="I10" s="88">
        <f>ROUND(C10/16398*100,0)</f>
        <v>806</v>
      </c>
      <c r="K10" s="174"/>
      <c r="L10" s="5" t="s">
        <v>208</v>
      </c>
      <c r="M10" s="88">
        <v>112896</v>
      </c>
      <c r="N10" s="88">
        <v>158728</v>
      </c>
      <c r="O10" s="88">
        <v>1963706</v>
      </c>
      <c r="P10" s="88">
        <f>ROUND(O10/13694*1000,0)</f>
        <v>143399</v>
      </c>
      <c r="Q10" s="88">
        <f t="shared" si="2"/>
        <v>17394</v>
      </c>
      <c r="R10" s="88">
        <f t="shared" si="3"/>
        <v>12372</v>
      </c>
      <c r="S10" s="88">
        <f>ROUND(M10/13694*100,0)</f>
        <v>824</v>
      </c>
    </row>
    <row r="11" spans="1:19" ht="26.25" customHeight="1" x14ac:dyDescent="0.2">
      <c r="A11" s="178"/>
      <c r="B11" s="5" t="s">
        <v>207</v>
      </c>
      <c r="C11" s="88">
        <v>34178</v>
      </c>
      <c r="D11" s="88">
        <v>56691</v>
      </c>
      <c r="E11" s="88">
        <v>430325</v>
      </c>
      <c r="F11" s="88">
        <f>ROUND(E11/16398*1000,0)</f>
        <v>26243</v>
      </c>
      <c r="G11" s="88">
        <f t="shared" si="0"/>
        <v>12591</v>
      </c>
      <c r="H11" s="88">
        <f t="shared" si="1"/>
        <v>7591</v>
      </c>
      <c r="I11" s="88">
        <f>ROUND(C11/16398*100,0)</f>
        <v>208</v>
      </c>
      <c r="K11" s="174"/>
      <c r="L11" s="5" t="s">
        <v>207</v>
      </c>
      <c r="M11" s="88">
        <v>30342</v>
      </c>
      <c r="N11" s="88">
        <v>46247</v>
      </c>
      <c r="O11" s="88">
        <v>370377</v>
      </c>
      <c r="P11" s="88">
        <f>ROUND(O11/13694*1000,0)</f>
        <v>27047</v>
      </c>
      <c r="Q11" s="88">
        <f t="shared" si="2"/>
        <v>12207</v>
      </c>
      <c r="R11" s="88">
        <f t="shared" si="3"/>
        <v>8009</v>
      </c>
      <c r="S11" s="88">
        <f>ROUND(M11/13694*100,0)</f>
        <v>222</v>
      </c>
    </row>
    <row r="12" spans="1:19" ht="26.25" customHeight="1" x14ac:dyDescent="0.2">
      <c r="A12" s="178"/>
      <c r="B12" s="5" t="s">
        <v>192</v>
      </c>
      <c r="C12" s="88">
        <v>83688</v>
      </c>
      <c r="D12" s="88">
        <v>97023</v>
      </c>
      <c r="E12" s="88">
        <v>1214665</v>
      </c>
      <c r="F12" s="88">
        <f>ROUND(E12/16398*1000,0)</f>
        <v>74074</v>
      </c>
      <c r="G12" s="88">
        <f t="shared" si="0"/>
        <v>14514</v>
      </c>
      <c r="H12" s="88">
        <f t="shared" si="1"/>
        <v>12519</v>
      </c>
      <c r="I12" s="88">
        <f>ROUND(C12/16398*100,0)</f>
        <v>510</v>
      </c>
      <c r="K12" s="174"/>
      <c r="L12" s="5" t="s">
        <v>192</v>
      </c>
      <c r="M12" s="88">
        <v>76644</v>
      </c>
      <c r="N12" s="88">
        <v>89138</v>
      </c>
      <c r="O12" s="88">
        <v>1077656</v>
      </c>
      <c r="P12" s="88">
        <f>ROUND(O12/13694*1000,0)</f>
        <v>78695</v>
      </c>
      <c r="Q12" s="88">
        <f t="shared" si="2"/>
        <v>14061</v>
      </c>
      <c r="R12" s="88">
        <f t="shared" si="3"/>
        <v>12090</v>
      </c>
      <c r="S12" s="88">
        <f>ROUND(M12/13694*100,0)</f>
        <v>560</v>
      </c>
    </row>
    <row r="13" spans="1:19" ht="26.25" customHeight="1" x14ac:dyDescent="0.2">
      <c r="A13" s="179"/>
      <c r="B13" s="8" t="s">
        <v>206</v>
      </c>
      <c r="C13" s="88">
        <v>4334</v>
      </c>
      <c r="D13" s="88">
        <v>192177</v>
      </c>
      <c r="E13" s="88">
        <v>128868</v>
      </c>
      <c r="F13" s="88">
        <f>ROUND(E13/16398*1000,0)</f>
        <v>7859</v>
      </c>
      <c r="G13" s="88">
        <f t="shared" si="0"/>
        <v>29734</v>
      </c>
      <c r="H13" s="88">
        <f t="shared" si="1"/>
        <v>671</v>
      </c>
      <c r="I13" s="88">
        <f>ROUND(C13/16398*100,0)</f>
        <v>26</v>
      </c>
      <c r="K13" s="174"/>
      <c r="L13" s="8" t="s">
        <v>206</v>
      </c>
      <c r="M13" s="88">
        <v>3635</v>
      </c>
      <c r="N13" s="88">
        <v>166758</v>
      </c>
      <c r="O13" s="88">
        <v>114855</v>
      </c>
      <c r="P13" s="88">
        <f>ROUND(O13/13694*1000,0)</f>
        <v>8387</v>
      </c>
      <c r="Q13" s="88">
        <f t="shared" si="2"/>
        <v>31597</v>
      </c>
      <c r="R13" s="88">
        <f t="shared" si="3"/>
        <v>689</v>
      </c>
      <c r="S13" s="88">
        <f>ROUND(M13/13694*100,0)</f>
        <v>27</v>
      </c>
    </row>
    <row r="14" spans="1:19" ht="26.25" customHeight="1" x14ac:dyDescent="0.2">
      <c r="A14" s="172" t="s">
        <v>276</v>
      </c>
      <c r="B14" s="5" t="s">
        <v>190</v>
      </c>
      <c r="C14" s="88">
        <v>4296</v>
      </c>
      <c r="D14" s="88">
        <v>67949</v>
      </c>
      <c r="E14" s="88">
        <v>2553894</v>
      </c>
      <c r="F14" s="88">
        <f>ROUND(E14/15491*1000,0)</f>
        <v>164863</v>
      </c>
      <c r="G14" s="88">
        <f t="shared" si="0"/>
        <v>594482</v>
      </c>
      <c r="H14" s="88">
        <f t="shared" si="1"/>
        <v>37585</v>
      </c>
      <c r="I14" s="88">
        <f>ROUND(C14/15491*100,0)</f>
        <v>28</v>
      </c>
      <c r="K14" s="175"/>
      <c r="L14" s="89" t="s">
        <v>209</v>
      </c>
      <c r="M14" s="89"/>
      <c r="N14" s="89"/>
      <c r="O14" s="89"/>
      <c r="R14" s="26"/>
      <c r="S14" s="62" t="s">
        <v>148</v>
      </c>
    </row>
    <row r="15" spans="1:19" ht="26.25" customHeight="1" x14ac:dyDescent="0.2">
      <c r="A15" s="173"/>
      <c r="B15" s="5" t="s">
        <v>208</v>
      </c>
      <c r="C15" s="88">
        <v>126164</v>
      </c>
      <c r="D15" s="88">
        <v>176289</v>
      </c>
      <c r="E15" s="88">
        <v>2132809</v>
      </c>
      <c r="F15" s="88">
        <f>ROUND(E15/15491*1000,0)</f>
        <v>137681</v>
      </c>
      <c r="G15" s="88">
        <f t="shared" si="0"/>
        <v>16905</v>
      </c>
      <c r="H15" s="88">
        <f t="shared" si="1"/>
        <v>12098</v>
      </c>
      <c r="I15" s="88">
        <f>ROUND(C15/15491*100,0)</f>
        <v>814</v>
      </c>
      <c r="K15" s="176"/>
      <c r="L15" s="90"/>
      <c r="M15" s="55"/>
      <c r="N15" s="55"/>
      <c r="O15" s="55"/>
      <c r="P15" s="26"/>
      <c r="Q15" s="26"/>
      <c r="R15" s="26"/>
      <c r="S15" s="27"/>
    </row>
    <row r="16" spans="1:19" ht="26.25" customHeight="1" x14ac:dyDescent="0.2">
      <c r="A16" s="173"/>
      <c r="B16" s="5" t="s">
        <v>207</v>
      </c>
      <c r="C16" s="88">
        <v>33254</v>
      </c>
      <c r="D16" s="88">
        <v>53883</v>
      </c>
      <c r="E16" s="88">
        <v>416938</v>
      </c>
      <c r="F16" s="88">
        <f>ROUND(E16/15491*1000,0)</f>
        <v>26915</v>
      </c>
      <c r="G16" s="88">
        <f t="shared" si="0"/>
        <v>12538</v>
      </c>
      <c r="H16" s="88">
        <f t="shared" si="1"/>
        <v>7738</v>
      </c>
      <c r="I16" s="88">
        <f>ROUND(C16/15491*100,0)</f>
        <v>215</v>
      </c>
      <c r="K16" s="176"/>
      <c r="L16" s="90"/>
      <c r="M16" s="55"/>
      <c r="N16" s="55"/>
      <c r="O16" s="55"/>
      <c r="P16" s="26"/>
      <c r="Q16" s="26"/>
      <c r="R16" s="26"/>
      <c r="S16" s="27"/>
    </row>
    <row r="17" spans="1:19" ht="26.25" customHeight="1" x14ac:dyDescent="0.2">
      <c r="A17" s="173"/>
      <c r="B17" s="5" t="s">
        <v>192</v>
      </c>
      <c r="C17" s="88">
        <v>80649</v>
      </c>
      <c r="D17" s="88">
        <v>92871</v>
      </c>
      <c r="E17" s="88">
        <v>1138574</v>
      </c>
      <c r="F17" s="88">
        <f>ROUND(E17/15491*1000,0)</f>
        <v>73499</v>
      </c>
      <c r="G17" s="88">
        <f t="shared" si="0"/>
        <v>14118</v>
      </c>
      <c r="H17" s="88">
        <f t="shared" si="1"/>
        <v>12260</v>
      </c>
      <c r="I17" s="88">
        <f>ROUND(C17/15491*100,0)</f>
        <v>521</v>
      </c>
      <c r="K17" s="176"/>
      <c r="L17" s="90"/>
      <c r="M17" s="55"/>
      <c r="N17" s="55"/>
      <c r="O17" s="55"/>
      <c r="P17" s="26"/>
      <c r="Q17" s="26"/>
      <c r="R17" s="26"/>
      <c r="S17" s="27"/>
    </row>
    <row r="18" spans="1:19" ht="26.25" customHeight="1" x14ac:dyDescent="0.2">
      <c r="A18" s="173"/>
      <c r="B18" s="8" t="s">
        <v>206</v>
      </c>
      <c r="C18" s="88">
        <v>4123</v>
      </c>
      <c r="D18" s="88">
        <v>180815</v>
      </c>
      <c r="E18" s="88">
        <v>120963</v>
      </c>
      <c r="F18" s="88">
        <f>ROUND(E18/15491*1000,0)</f>
        <v>7809</v>
      </c>
      <c r="G18" s="88">
        <f t="shared" si="0"/>
        <v>29339</v>
      </c>
      <c r="H18" s="88">
        <f t="shared" si="1"/>
        <v>669</v>
      </c>
      <c r="I18" s="88">
        <f>ROUND(C18/15491*100,0)</f>
        <v>27</v>
      </c>
      <c r="K18" s="176"/>
      <c r="L18" s="91"/>
      <c r="M18" s="55"/>
      <c r="N18" s="55"/>
      <c r="O18" s="55"/>
      <c r="P18" s="26"/>
      <c r="Q18" s="26"/>
      <c r="R18" s="27"/>
      <c r="S18" s="27"/>
    </row>
    <row r="19" spans="1:19" ht="9" customHeight="1" x14ac:dyDescent="0.2"/>
    <row r="20" spans="1:19" ht="15" customHeight="1" x14ac:dyDescent="0.2">
      <c r="J20" s="13"/>
      <c r="K20" s="13"/>
      <c r="M20" s="13"/>
      <c r="N20" s="13"/>
      <c r="O20" s="13"/>
      <c r="P20" s="13"/>
      <c r="Q20" s="13"/>
      <c r="R20" s="13"/>
      <c r="S20" s="13"/>
    </row>
  </sheetData>
  <customSheetViews>
    <customSheetView guid="{69517510-72C6-46E4-AF54-0B20AA80610A}" showPageBreaks="1" showGridLines="0" fitToPage="1" printArea="1" view="pageBreakPreview">
      <selection activeCell="O9" sqref="O9:O13"/>
      <pageMargins left="0.7" right="0.7" top="0.75" bottom="0.75" header="0.3" footer="0.3"/>
      <pageSetup paperSize="9" scale="88" orientation="landscape" horizontalDpi="200" verticalDpi="200" r:id="rId1"/>
      <headerFooter alignWithMargins="0"/>
    </customSheetView>
    <customSheetView guid="{B2F7F4C2-7319-4A81-8738-93BD1150A3D9}" showGridLines="0">
      <selection activeCell="Q15" sqref="Q15"/>
      <pageMargins left="0.78740157480314965" right="0.78740157480314965" top="0.59055118110236227" bottom="0.59055118110236227" header="0.51181102362204722" footer="0.51181102362204722"/>
      <pageSetup paperSize="9" scale="85" fitToHeight="0" orientation="landscape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S14" sqref="S14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K14" sqref="K14:K18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howPageBreaks="1" showGridLines="0" printArea="1">
      <selection activeCell="Q15" sqref="Q15"/>
      <pageMargins left="0.78740157480314965" right="0.78740157480314965" top="0.59055118110236227" bottom="0.59055118110236227" header="0.51181102362204722" footer="0.51181102362204722"/>
      <pageSetup paperSize="9" scale="85" fitToHeight="0" orientation="landscape" horizontalDpi="200" verticalDpi="200" r:id="rId5"/>
      <headerFooter alignWithMargins="0"/>
    </customSheetView>
    <customSheetView guid="{C4A529F9-AE54-9C48-A9A0-E181771CA2CC}" showGridLines="0" printArea="1">
      <selection activeCell="Q15" sqref="Q15"/>
      <pageMargins left="0.78740157480314965" right="0.78740157480314965" top="0.59055118110236227" bottom="0.59055118110236227" header="0.51181102362204722" footer="0.51181102362204722"/>
      <pageSetup paperSize="9" scale="85" fitToHeight="0" orientation="landscape" horizontalDpi="200" verticalDpi="200" r:id="rId6"/>
      <headerFooter alignWithMargins="0"/>
    </customSheetView>
    <customSheetView guid="{D0A5DE2C-3A62-DB4E-8C9A-F9E9DE8FBF79}" showGridLines="0" printArea="1">
      <selection activeCell="Q15" sqref="Q15"/>
      <pageMargins left="0.78740157480314965" right="0.78740157480314965" top="0.59055118110236227" bottom="0.59055118110236227" header="0.51181102362204722" footer="0.51181102362204722"/>
      <pageSetup paperSize="9" scale="85" fitToHeight="0" orientation="landscape" horizontalDpi="200" verticalDpi="200" r:id="rId7"/>
      <headerFooter alignWithMargins="0"/>
    </customSheetView>
    <customSheetView guid="{A6A8F5D7-1FFF-9A4F-A8FE-C58588873306}" showGridLines="0" printArea="1">
      <pageMargins left="0.78740157480314965" right="0.78740157480314965" top="0.59055118110236227" bottom="0.59055118110236227" header="0.51181102362204722" footer="0.51181102362204722"/>
      <pageSetup paperSize="9" scale="85" fitToHeight="0" orientation="landscape" horizontalDpi="200" verticalDpi="200" r:id="rId8"/>
      <headerFooter alignWithMargins="0"/>
    </customSheetView>
    <customSheetView guid="{DD93152C-0901-2847-87B6-6A5A77336527}" showGridLines="0" printArea="1">
      <selection activeCell="Q15" sqref="Q15"/>
      <pageMargins left="0.78740157480314965" right="0.78740157480314965" top="0.59055118110236227" bottom="0.59055118110236227" header="0.51181102362204722" footer="0.51181102362204722"/>
      <pageSetup paperSize="9" scale="85" fitToHeight="0" orientation="landscape" horizontalDpi="200" verticalDpi="200" r:id="rId9"/>
      <headerFooter alignWithMargins="0"/>
    </customSheetView>
    <customSheetView guid="{D08856E5-1694-2C4B-9C35-2E5A298BF80F}" showPageBreaks="1" showGridLines="0" printArea="1">
      <selection activeCell="Q15" sqref="Q15"/>
      <pageMargins left="0.78740157480314965" right="0.78740157480314965" top="0.59055118110236227" bottom="0.59055118110236227" header="0.51181102362204722" footer="0.51181102362204722"/>
      <pageSetup paperSize="9" scale="85" fitToHeight="0" orientation="landscape" horizontalDpi="200" verticalDpi="200" r:id="rId10"/>
      <headerFooter alignWithMargins="0"/>
    </customSheetView>
    <customSheetView guid="{E8263E98-0EC8-2144-9609-AF9619A50EEC}" showGridLines="0" printArea="1">
      <selection activeCell="Q15" sqref="Q15"/>
      <pageMargins left="0.78740157480314965" right="0.78740157480314965" top="0.59055118110236227" bottom="0.59055118110236227" header="0.51181102362204722" footer="0.51181102362204722"/>
      <pageSetup paperSize="9" scale="85" fitToHeight="0" orientation="landscape" horizontalDpi="200" verticalDpi="200" r:id="rId11"/>
      <headerFooter alignWithMargins="0"/>
    </customSheetView>
    <customSheetView guid="{D6B1A6F2-8FB3-4145-8FCD-689EA09752BF}" showGridLines="0" printArea="1">
      <selection activeCell="Q15" sqref="Q15"/>
      <pageMargins left="0.78740157480314965" right="0.78740157480314965" top="0.59055118110236227" bottom="0.59055118110236227" header="0.51181102362204722" footer="0.51181102362204722"/>
      <pageSetup paperSize="9" scale="85" fitToHeight="0" orientation="landscape" horizontalDpi="200" verticalDpi="200" r:id="rId12"/>
      <headerFooter alignWithMargins="0"/>
    </customSheetView>
    <customSheetView guid="{271660B1-6CB6-6F49-9CEE-16B6A8A3D5FD}" showGridLines="0" printArea="1">
      <selection activeCell="Q15" sqref="Q15"/>
      <pageMargins left="0.78740157480314965" right="0.78740157480314965" top="0.59055118110236227" bottom="0.59055118110236227" header="0.51181102362204722" footer="0.51181102362204722"/>
      <pageSetup paperSize="9" scale="85" fitToHeight="0" orientation="landscape" horizontalDpi="200" verticalDpi="200" r:id="rId13"/>
      <headerFooter alignWithMargins="0"/>
    </customSheetView>
    <customSheetView guid="{CB367315-3D3C-E941-9652-C7D5374EDB4E}" showGridLines="0" printArea="1">
      <selection activeCell="Q15" sqref="Q15"/>
      <pageMargins left="0.78740157480314965" right="0.78740157480314965" top="0.59055118110236227" bottom="0.59055118110236227" header="0.51181102362204722" footer="0.51181102362204722"/>
      <pageSetup paperSize="9" scale="85" fitToHeight="0" orientation="landscape" horizontalDpi="200" verticalDpi="200" r:id="rId14"/>
      <headerFooter alignWithMargins="0"/>
    </customSheetView>
    <customSheetView guid="{1B7D0D4D-BBA4-504B-A36F-4ADCC7A2AFCE}" showGridLines="0" printArea="1">
      <selection activeCell="Q15" sqref="Q15"/>
      <pageMargins left="0.78740157480314965" right="0.78740157480314965" top="0.59055118110236227" bottom="0.59055118110236227" header="0.51181102362204722" footer="0.51181102362204722"/>
      <pageSetup paperSize="9" scale="85" fitToHeight="0" orientation="landscape" horizontalDpi="200" verticalDpi="200" r:id="rId15"/>
      <headerFooter alignWithMargins="0"/>
    </customSheetView>
    <customSheetView guid="{4379138C-A6A3-E045-9961-DEB2F8FD6E47}" showGridLines="0" printArea="1">
      <pageMargins left="0.78740157480314965" right="0.78740157480314965" top="0.59055118110236227" bottom="0.59055118110236227" header="0.51181102362204722" footer="0.51181102362204722"/>
      <pageSetup paperSize="9" scale="55" fitToHeight="0" horizontalDpi="200" verticalDpi="200" r:id="rId16"/>
      <headerFooter alignWithMargins="0"/>
    </customSheetView>
    <customSheetView guid="{886C709C-B6A8-3D46-9271-C9E75061DDD1}" showPageBreaks="1" showGridLines="0" printArea="1">
      <pageMargins left="0.78740157480314965" right="0.78740157480314965" top="0.59055118110236227" bottom="0.59055118110236227" header="0.51181102362204722" footer="0.51181102362204722"/>
      <pageSetup paperSize="9" scale="55" fitToHeight="0" horizontalDpi="200" verticalDpi="200" r:id="rId17"/>
      <headerFooter alignWithMargins="0"/>
    </customSheetView>
    <customSheetView guid="{931E0F76-57EA-384B-AA0E-261CDD1666AC}" showPageBreaks="1" showGridLines="0" printArea="1" view="pageBreakPreview" topLeftCell="A7">
      <pageMargins left="0.78740157480314965" right="0.78740157480314965" top="0.59055118110236227" bottom="0.59055118110236227" header="0.51181102362204722" footer="0.51181102362204722"/>
      <pageSetup paperSize="9" scale="55" fitToHeight="0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O9" sqref="O9:O13"/>
      <pageMargins left="0.7" right="0.7" top="0.75" bottom="0.75" header="0.3" footer="0.3"/>
      <pageSetup paperSize="9" scale="88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O9" sqref="O9:O13"/>
      <pageMargins left="0.7" right="0.7" top="0.75" bottom="0.75" header="0.3" footer="0.3"/>
      <pageSetup paperSize="9" scale="89" orientation="landscape" horizontalDpi="200" verticalDpi="200" r:id="rId20"/>
      <headerFooter alignWithMargins="0"/>
    </customSheetView>
  </customSheetViews>
  <mergeCells count="8">
    <mergeCell ref="A3:B3"/>
    <mergeCell ref="K3:L3"/>
    <mergeCell ref="A4:A8"/>
    <mergeCell ref="K4:K8"/>
    <mergeCell ref="A9:A13"/>
    <mergeCell ref="K9:K13"/>
    <mergeCell ref="A14:A18"/>
    <mergeCell ref="K14:K18"/>
  </mergeCells>
  <phoneticPr fontId="2"/>
  <pageMargins left="0.7" right="0.7" top="0.75" bottom="0.75" header="0.3" footer="0.3"/>
  <pageSetup paperSize="9" scale="88" orientation="landscape" horizontalDpi="200" verticalDpi="200" r:id="rId2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63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12.6640625" style="1" customWidth="1"/>
    <col min="2" max="9" width="11.21875" style="1" customWidth="1"/>
    <col min="10" max="10" width="13.88671875" style="13" customWidth="1"/>
    <col min="11" max="11" width="11.21875" style="1" customWidth="1"/>
    <col min="12" max="26" width="14.21875" style="1" customWidth="1"/>
    <col min="27" max="16384" width="9" style="1"/>
  </cols>
  <sheetData>
    <row r="1" spans="1:19" ht="18.75" customHeight="1" x14ac:dyDescent="0.2">
      <c r="A1" s="30" t="s">
        <v>230</v>
      </c>
      <c r="H1" s="99"/>
    </row>
    <row r="2" spans="1:19" ht="18.75" customHeight="1" x14ac:dyDescent="0.2">
      <c r="A2" s="14"/>
      <c r="H2" s="99"/>
    </row>
    <row r="3" spans="1:19" s="13" customFormat="1" ht="18" customHeight="1" x14ac:dyDescent="0.2">
      <c r="A3" s="149" t="s">
        <v>178</v>
      </c>
      <c r="B3" s="149"/>
      <c r="C3" s="5" t="s">
        <v>229</v>
      </c>
      <c r="D3" s="5" t="s">
        <v>56</v>
      </c>
      <c r="E3" s="5" t="s">
        <v>228</v>
      </c>
      <c r="F3" s="5" t="s">
        <v>227</v>
      </c>
      <c r="G3" s="5" t="s">
        <v>165</v>
      </c>
      <c r="H3" s="5" t="s">
        <v>168</v>
      </c>
      <c r="I3" s="5" t="s">
        <v>141</v>
      </c>
      <c r="J3" s="102" t="s">
        <v>226</v>
      </c>
      <c r="K3" s="5" t="s">
        <v>225</v>
      </c>
    </row>
    <row r="4" spans="1:19" ht="18" customHeight="1" x14ac:dyDescent="0.2">
      <c r="A4" s="93" t="s">
        <v>104</v>
      </c>
      <c r="B4" s="98" t="s">
        <v>224</v>
      </c>
      <c r="C4" s="88">
        <f>SUM(C5:C6)</f>
        <v>256703</v>
      </c>
      <c r="D4" s="84" t="s">
        <v>48</v>
      </c>
      <c r="E4" s="88">
        <f>SUM(E5:E6)</f>
        <v>6512517</v>
      </c>
      <c r="F4" s="88">
        <f>SUM(E4/A6*1000)</f>
        <v>385858.33629576961</v>
      </c>
      <c r="G4" s="88">
        <f t="shared" ref="G4:G18" si="0">SUM(E4/C4)*1000</f>
        <v>25369.851540496213</v>
      </c>
      <c r="H4" s="84" t="s">
        <v>48</v>
      </c>
      <c r="I4" s="101">
        <f>I5+I6</f>
        <v>1520.9325749496386</v>
      </c>
      <c r="J4" s="84" t="s">
        <v>48</v>
      </c>
      <c r="K4" s="84" t="s">
        <v>48</v>
      </c>
      <c r="L4" s="96"/>
      <c r="M4" s="96"/>
      <c r="N4" s="96"/>
      <c r="O4" s="96"/>
      <c r="P4" s="96"/>
      <c r="Q4" s="96"/>
      <c r="R4" s="96"/>
      <c r="S4" s="96"/>
    </row>
    <row r="5" spans="1:19" ht="18" customHeight="1" x14ac:dyDescent="0.2">
      <c r="A5" s="94" t="s">
        <v>186</v>
      </c>
      <c r="B5" s="98" t="s">
        <v>223</v>
      </c>
      <c r="C5" s="88">
        <f>167291+80710+465</f>
        <v>248466</v>
      </c>
      <c r="D5" s="88">
        <f>309474+5</f>
        <v>309479</v>
      </c>
      <c r="E5" s="88">
        <f>ROUND((6425927580+26770)/1000,0)</f>
        <v>6425954</v>
      </c>
      <c r="F5" s="88">
        <f>SUM(E5/A6*1000)</f>
        <v>380729.58881384053</v>
      </c>
      <c r="G5" s="88">
        <f t="shared" si="0"/>
        <v>25862.508351243228</v>
      </c>
      <c r="H5" s="88">
        <f>SUM(E5/D5)*1000</f>
        <v>20763.780418057442</v>
      </c>
      <c r="I5" s="101">
        <f>SUM(C5/A6)*100</f>
        <v>1472.1293992179169</v>
      </c>
      <c r="J5" s="84">
        <f>11229+0</f>
        <v>11229</v>
      </c>
      <c r="K5" s="84">
        <f>703001990+0</f>
        <v>703001990</v>
      </c>
      <c r="L5" s="96"/>
      <c r="M5" s="96"/>
      <c r="N5" s="96"/>
      <c r="O5" s="96"/>
      <c r="P5" s="96"/>
      <c r="Q5" s="96"/>
      <c r="R5" s="96"/>
      <c r="S5" s="96"/>
    </row>
    <row r="6" spans="1:19" ht="18" customHeight="1" x14ac:dyDescent="0.2">
      <c r="A6" s="95">
        <v>16878</v>
      </c>
      <c r="B6" s="98" t="s">
        <v>222</v>
      </c>
      <c r="C6" s="88">
        <v>8237</v>
      </c>
      <c r="D6" s="84" t="s">
        <v>48</v>
      </c>
      <c r="E6" s="88">
        <f>ROUND((86563390+0)/1000,0)</f>
        <v>86563</v>
      </c>
      <c r="F6" s="88">
        <f>SUM(E6/A6*1000)</f>
        <v>5128.7474819291383</v>
      </c>
      <c r="G6" s="88">
        <f t="shared" si="0"/>
        <v>10509.044555056451</v>
      </c>
      <c r="H6" s="84" t="s">
        <v>48</v>
      </c>
      <c r="I6" s="101">
        <f>SUM(C6/A6)*100</f>
        <v>48.803175731721772</v>
      </c>
      <c r="J6" s="84" t="s">
        <v>48</v>
      </c>
      <c r="K6" s="84" t="s">
        <v>48</v>
      </c>
      <c r="L6" s="96"/>
      <c r="M6" s="96"/>
      <c r="N6" s="96"/>
      <c r="O6" s="96"/>
      <c r="P6" s="96"/>
      <c r="Q6" s="96"/>
      <c r="R6" s="96"/>
      <c r="S6" s="96"/>
    </row>
    <row r="7" spans="1:19" ht="18" customHeight="1" x14ac:dyDescent="0.2">
      <c r="A7" s="93" t="s">
        <v>103</v>
      </c>
      <c r="B7" s="98" t="s">
        <v>224</v>
      </c>
      <c r="C7" s="88">
        <f>SUM(C8:C9)</f>
        <v>263562</v>
      </c>
      <c r="D7" s="84" t="s">
        <v>48</v>
      </c>
      <c r="E7" s="88">
        <f>SUM(E8:E9)</f>
        <v>6963710</v>
      </c>
      <c r="F7" s="88">
        <f>SUM(E7/A9*1000)</f>
        <v>424668.25222588121</v>
      </c>
      <c r="G7" s="88">
        <f t="shared" si="0"/>
        <v>26421.525106047153</v>
      </c>
      <c r="H7" s="84" t="s">
        <v>48</v>
      </c>
      <c r="I7" s="101">
        <f>I8+I9</f>
        <v>1607.2813757775339</v>
      </c>
      <c r="J7" s="84" t="s">
        <v>48</v>
      </c>
      <c r="K7" s="84" t="s">
        <v>48</v>
      </c>
      <c r="L7" s="96"/>
      <c r="M7" s="96"/>
      <c r="N7" s="96"/>
      <c r="O7" s="96"/>
      <c r="P7" s="96"/>
      <c r="Q7" s="96"/>
      <c r="R7" s="96"/>
      <c r="S7" s="96"/>
    </row>
    <row r="8" spans="1:19" ht="18" customHeight="1" x14ac:dyDescent="0.2">
      <c r="A8" s="94" t="s">
        <v>186</v>
      </c>
      <c r="B8" s="98" t="s">
        <v>223</v>
      </c>
      <c r="C8" s="88">
        <v>255241</v>
      </c>
      <c r="D8" s="88">
        <v>318637</v>
      </c>
      <c r="E8" s="88">
        <v>6873221</v>
      </c>
      <c r="F8" s="88">
        <f>SUM(E8/A9*1000)</f>
        <v>419149.95731186727</v>
      </c>
      <c r="G8" s="88">
        <f t="shared" si="0"/>
        <v>26928.357904882054</v>
      </c>
      <c r="H8" s="88">
        <f>SUM(E8/D8)*1000</f>
        <v>21570.693296760888</v>
      </c>
      <c r="I8" s="101">
        <f>SUM(C8/A9)*100</f>
        <v>1556.5373826076352</v>
      </c>
      <c r="J8" s="84">
        <v>12143</v>
      </c>
      <c r="K8" s="84">
        <v>778137635</v>
      </c>
      <c r="L8" s="96"/>
      <c r="M8" s="96"/>
      <c r="N8" s="96"/>
      <c r="O8" s="96"/>
      <c r="P8" s="96"/>
      <c r="Q8" s="96"/>
      <c r="R8" s="96"/>
      <c r="S8" s="96"/>
    </row>
    <row r="9" spans="1:19" ht="18" customHeight="1" x14ac:dyDescent="0.2">
      <c r="A9" s="95">
        <v>16398</v>
      </c>
      <c r="B9" s="98" t="s">
        <v>222</v>
      </c>
      <c r="C9" s="88">
        <v>8321</v>
      </c>
      <c r="D9" s="84" t="s">
        <v>48</v>
      </c>
      <c r="E9" s="88">
        <v>90489</v>
      </c>
      <c r="F9" s="88">
        <f>SUM(E9/A9*1000)</f>
        <v>5518.2949140139035</v>
      </c>
      <c r="G9" s="88">
        <f t="shared" si="0"/>
        <v>10874.77466650643</v>
      </c>
      <c r="H9" s="84" t="s">
        <v>48</v>
      </c>
      <c r="I9" s="101">
        <f>SUM(C9/A9)*100</f>
        <v>50.743993169898772</v>
      </c>
      <c r="J9" s="84" t="s">
        <v>48</v>
      </c>
      <c r="K9" s="84" t="s">
        <v>48</v>
      </c>
      <c r="L9" s="96"/>
      <c r="M9" s="96"/>
      <c r="N9" s="96"/>
      <c r="O9" s="96"/>
      <c r="P9" s="96"/>
      <c r="Q9" s="96"/>
      <c r="R9" s="96"/>
      <c r="S9" s="96"/>
    </row>
    <row r="10" spans="1:19" ht="18" customHeight="1" x14ac:dyDescent="0.2">
      <c r="A10" s="93" t="s">
        <v>102</v>
      </c>
      <c r="B10" s="98" t="s">
        <v>224</v>
      </c>
      <c r="C10" s="88">
        <f>SUM(C11:C12)</f>
        <v>252504</v>
      </c>
      <c r="D10" s="84" t="s">
        <v>48</v>
      </c>
      <c r="E10" s="88">
        <f>SUM(E11:E12)</f>
        <v>6500723</v>
      </c>
      <c r="F10" s="88">
        <f>SUM(E10/A12*1000)</f>
        <v>419645.14879607514</v>
      </c>
      <c r="G10" s="88">
        <f t="shared" si="0"/>
        <v>25745.029781706427</v>
      </c>
      <c r="H10" s="84" t="s">
        <v>48</v>
      </c>
      <c r="I10" s="101">
        <f>I11+I12</f>
        <v>1630.0045187528242</v>
      </c>
      <c r="J10" s="84" t="s">
        <v>48</v>
      </c>
      <c r="K10" s="84" t="s">
        <v>48</v>
      </c>
      <c r="L10" s="96"/>
      <c r="M10" s="96"/>
      <c r="N10" s="96"/>
      <c r="O10" s="96"/>
      <c r="P10" s="96"/>
      <c r="Q10" s="96"/>
      <c r="R10" s="96"/>
      <c r="S10" s="96"/>
    </row>
    <row r="11" spans="1:19" ht="18" customHeight="1" x14ac:dyDescent="0.2">
      <c r="A11" s="94" t="s">
        <v>186</v>
      </c>
      <c r="B11" s="98" t="s">
        <v>223</v>
      </c>
      <c r="C11" s="88">
        <v>244940</v>
      </c>
      <c r="D11" s="88">
        <v>302064</v>
      </c>
      <c r="E11" s="88">
        <f>6412549-1</f>
        <v>6412548</v>
      </c>
      <c r="F11" s="88">
        <f>SUM(E11/A12*1000)</f>
        <v>413953.13407785166</v>
      </c>
      <c r="G11" s="88">
        <f t="shared" si="0"/>
        <v>26180.076753490648</v>
      </c>
      <c r="H11" s="88">
        <f>SUM(E11/D11)*1000</f>
        <v>21229.103766089305</v>
      </c>
      <c r="I11" s="101">
        <f>SUM(C11/A12)*100</f>
        <v>1581.1761668065328</v>
      </c>
      <c r="J11" s="84">
        <v>11503</v>
      </c>
      <c r="K11" s="84">
        <v>704176625</v>
      </c>
      <c r="L11" s="96"/>
      <c r="M11" s="96"/>
      <c r="N11" s="96"/>
      <c r="O11" s="96"/>
      <c r="P11" s="96"/>
      <c r="Q11" s="96"/>
      <c r="R11" s="96"/>
      <c r="S11" s="96"/>
    </row>
    <row r="12" spans="1:19" ht="18" customHeight="1" x14ac:dyDescent="0.2">
      <c r="A12" s="95">
        <v>15491</v>
      </c>
      <c r="B12" s="98" t="s">
        <v>222</v>
      </c>
      <c r="C12" s="88">
        <v>7564</v>
      </c>
      <c r="D12" s="84" t="s">
        <v>48</v>
      </c>
      <c r="E12" s="88">
        <v>88175</v>
      </c>
      <c r="F12" s="88">
        <f>SUM(E12/$A$12)*1000</f>
        <v>5692.014718223485</v>
      </c>
      <c r="G12" s="88">
        <f t="shared" si="0"/>
        <v>11657.191961924907</v>
      </c>
      <c r="H12" s="84" t="s">
        <v>48</v>
      </c>
      <c r="I12" s="101">
        <f>SUM(C12/A12)*100</f>
        <v>48.828351946291392</v>
      </c>
      <c r="J12" s="84" t="s">
        <v>48</v>
      </c>
      <c r="K12" s="84" t="s">
        <v>48</v>
      </c>
      <c r="L12" s="96"/>
      <c r="M12" s="96"/>
      <c r="N12" s="96"/>
      <c r="O12" s="96"/>
      <c r="P12" s="96"/>
      <c r="Q12" s="96"/>
      <c r="R12" s="96"/>
      <c r="S12" s="96"/>
    </row>
    <row r="13" spans="1:19" ht="18" customHeight="1" x14ac:dyDescent="0.2">
      <c r="A13" s="93" t="s">
        <v>100</v>
      </c>
      <c r="B13" s="98" t="s">
        <v>224</v>
      </c>
      <c r="C13" s="88">
        <f>SUM(C14:C15)</f>
        <v>245112</v>
      </c>
      <c r="D13" s="84" t="s">
        <v>48</v>
      </c>
      <c r="E13" s="88">
        <f>SUM(E14:E15)</f>
        <v>6424815</v>
      </c>
      <c r="F13" s="88">
        <f>SUM(E13/A15*1000)</f>
        <v>442419.43258504343</v>
      </c>
      <c r="G13" s="88">
        <f t="shared" si="0"/>
        <v>26211.752178595907</v>
      </c>
      <c r="H13" s="84" t="s">
        <v>48</v>
      </c>
      <c r="I13" s="101">
        <f>I14+I15</f>
        <v>1687.8666850296104</v>
      </c>
      <c r="J13" s="84" t="s">
        <v>48</v>
      </c>
      <c r="K13" s="84" t="s">
        <v>48</v>
      </c>
      <c r="L13" s="96"/>
      <c r="M13" s="96"/>
      <c r="N13" s="96"/>
      <c r="O13" s="96"/>
      <c r="P13" s="96"/>
      <c r="Q13" s="96"/>
      <c r="R13" s="96"/>
      <c r="S13" s="96"/>
    </row>
    <row r="14" spans="1:19" ht="18" customHeight="1" x14ac:dyDescent="0.2">
      <c r="A14" s="94" t="s">
        <v>186</v>
      </c>
      <c r="B14" s="98" t="s">
        <v>223</v>
      </c>
      <c r="C14" s="88">
        <v>238038</v>
      </c>
      <c r="D14" s="88">
        <v>291565</v>
      </c>
      <c r="E14" s="88">
        <v>6352852</v>
      </c>
      <c r="F14" s="88">
        <f>SUM(E14/A15*1000)</f>
        <v>437463.98567690403</v>
      </c>
      <c r="G14" s="88">
        <f t="shared" si="0"/>
        <v>26688.394289987311</v>
      </c>
      <c r="H14" s="88">
        <f>SUM(E14/D14)*1000</f>
        <v>21788.801810916946</v>
      </c>
      <c r="I14" s="101">
        <f>SUM(C14/A15)*100</f>
        <v>1639.1543864481478</v>
      </c>
      <c r="J14" s="84">
        <v>11454</v>
      </c>
      <c r="K14" s="84">
        <v>737529026</v>
      </c>
      <c r="L14" s="96"/>
      <c r="M14" s="96"/>
      <c r="N14" s="96"/>
      <c r="O14" s="96"/>
      <c r="P14" s="96"/>
      <c r="Q14" s="96"/>
      <c r="R14" s="96"/>
      <c r="S14" s="96"/>
    </row>
    <row r="15" spans="1:19" ht="18" customHeight="1" x14ac:dyDescent="0.2">
      <c r="A15" s="95">
        <v>14522</v>
      </c>
      <c r="B15" s="98" t="s">
        <v>222</v>
      </c>
      <c r="C15" s="88">
        <f>7069+5</f>
        <v>7074</v>
      </c>
      <c r="D15" s="84" t="s">
        <v>48</v>
      </c>
      <c r="E15" s="88">
        <v>71963</v>
      </c>
      <c r="F15" s="88">
        <f>SUM(E15/A15*1000)</f>
        <v>4955.4469081393745</v>
      </c>
      <c r="G15" s="88">
        <f t="shared" si="0"/>
        <v>10172.886627085101</v>
      </c>
      <c r="H15" s="84" t="s">
        <v>48</v>
      </c>
      <c r="I15" s="101">
        <f>SUM(C15/A15)*100</f>
        <v>48.712298581462612</v>
      </c>
      <c r="J15" s="84" t="s">
        <v>48</v>
      </c>
      <c r="K15" s="84" t="s">
        <v>48</v>
      </c>
      <c r="L15" s="96"/>
      <c r="M15" s="96"/>
      <c r="N15" s="96"/>
      <c r="O15" s="96"/>
      <c r="P15" s="96"/>
      <c r="Q15" s="96"/>
      <c r="R15" s="96"/>
      <c r="S15" s="96"/>
    </row>
    <row r="16" spans="1:19" ht="18" customHeight="1" x14ac:dyDescent="0.2">
      <c r="A16" s="93" t="s">
        <v>240</v>
      </c>
      <c r="B16" s="98" t="s">
        <v>224</v>
      </c>
      <c r="C16" s="88">
        <f>SUM(C17:C18)</f>
        <v>231075</v>
      </c>
      <c r="D16" s="84" t="s">
        <v>48</v>
      </c>
      <c r="E16" s="88">
        <f>SUM(E17:E18)</f>
        <v>5972549</v>
      </c>
      <c r="F16" s="88">
        <f>SUM(E16/A18*1000)</f>
        <v>436143.49350080331</v>
      </c>
      <c r="G16" s="88">
        <f t="shared" si="0"/>
        <v>25846.79865844423</v>
      </c>
      <c r="H16" s="84" t="s">
        <v>48</v>
      </c>
      <c r="I16" s="101">
        <f>I17+I18</f>
        <v>1687.4178472323647</v>
      </c>
      <c r="J16" s="84" t="s">
        <v>48</v>
      </c>
      <c r="K16" s="84" t="s">
        <v>48</v>
      </c>
      <c r="L16" s="96"/>
      <c r="M16" s="96"/>
      <c r="N16" s="96"/>
      <c r="O16" s="96"/>
      <c r="P16" s="96"/>
      <c r="Q16" s="96"/>
      <c r="R16" s="96"/>
      <c r="S16" s="96"/>
    </row>
    <row r="17" spans="1:19" ht="18" customHeight="1" x14ac:dyDescent="0.2">
      <c r="A17" s="94" t="s">
        <v>186</v>
      </c>
      <c r="B17" s="98" t="s">
        <v>223</v>
      </c>
      <c r="C17" s="88">
        <v>224504</v>
      </c>
      <c r="D17" s="88">
        <v>274604</v>
      </c>
      <c r="E17" s="88">
        <v>5902064</v>
      </c>
      <c r="F17" s="88">
        <f>SUM(E17/A18*1000)</f>
        <v>430996.3487658829</v>
      </c>
      <c r="G17" s="88">
        <f t="shared" si="0"/>
        <v>26289.348964829136</v>
      </c>
      <c r="H17" s="88">
        <f>SUM(E17/D17)*1000</f>
        <v>21493.000830286521</v>
      </c>
      <c r="I17" s="101">
        <f>SUM(C17/A18)*100</f>
        <v>1639.4333284650213</v>
      </c>
      <c r="J17" s="84">
        <v>10865</v>
      </c>
      <c r="K17" s="84">
        <v>684048292</v>
      </c>
      <c r="L17" s="96"/>
      <c r="M17" s="96"/>
      <c r="N17" s="96"/>
      <c r="O17" s="96"/>
      <c r="P17" s="96"/>
      <c r="Q17" s="96"/>
      <c r="R17" s="96"/>
      <c r="S17" s="96"/>
    </row>
    <row r="18" spans="1:19" ht="18" customHeight="1" x14ac:dyDescent="0.2">
      <c r="A18" s="95">
        <v>13694</v>
      </c>
      <c r="B18" s="98" t="s">
        <v>222</v>
      </c>
      <c r="C18" s="88">
        <f>6569+2</f>
        <v>6571</v>
      </c>
      <c r="D18" s="84" t="s">
        <v>48</v>
      </c>
      <c r="E18" s="88">
        <v>70485</v>
      </c>
      <c r="F18" s="88">
        <f>SUM(E18/A18*1000)</f>
        <v>5147.1447349204027</v>
      </c>
      <c r="G18" s="88">
        <f t="shared" si="0"/>
        <v>10726.677826814794</v>
      </c>
      <c r="H18" s="84"/>
      <c r="I18" s="101">
        <f>SUM(C18/A18)*100</f>
        <v>47.98451876734336</v>
      </c>
      <c r="J18" s="84" t="s">
        <v>48</v>
      </c>
      <c r="K18" s="84" t="s">
        <v>48</v>
      </c>
      <c r="L18" s="96"/>
      <c r="M18" s="96"/>
      <c r="N18" s="96"/>
      <c r="O18" s="96"/>
      <c r="P18" s="96"/>
      <c r="Q18" s="96"/>
      <c r="R18" s="96"/>
      <c r="S18" s="96"/>
    </row>
    <row r="19" spans="1:19" ht="18" customHeight="1" x14ac:dyDescent="0.2">
      <c r="A19" s="96" t="s">
        <v>106</v>
      </c>
      <c r="B19" s="96"/>
      <c r="C19" s="96"/>
      <c r="D19" s="96"/>
      <c r="E19" s="96"/>
      <c r="F19" s="96"/>
      <c r="G19" s="96"/>
      <c r="H19" s="96"/>
      <c r="I19" s="96"/>
      <c r="J19" s="96"/>
      <c r="K19" s="104" t="s">
        <v>148</v>
      </c>
      <c r="L19" s="96"/>
      <c r="M19" s="96"/>
      <c r="N19" s="96"/>
      <c r="O19" s="96"/>
      <c r="P19" s="96"/>
      <c r="Q19" s="96"/>
      <c r="R19" s="96"/>
      <c r="S19" s="96"/>
    </row>
    <row r="20" spans="1:19" s="92" customFormat="1" ht="18.75" customHeight="1" x14ac:dyDescent="0.2">
      <c r="A20" s="97" t="s">
        <v>221</v>
      </c>
      <c r="B20" s="97"/>
      <c r="C20" s="97"/>
      <c r="D20" s="97"/>
      <c r="E20" s="97"/>
      <c r="F20" s="97"/>
      <c r="G20" s="97"/>
      <c r="H20" s="97"/>
      <c r="I20" s="97"/>
      <c r="J20" s="103"/>
      <c r="K20" s="97"/>
      <c r="L20" s="97"/>
      <c r="M20" s="97"/>
      <c r="N20" s="97"/>
      <c r="O20" s="97"/>
      <c r="P20" s="97"/>
      <c r="Q20" s="97"/>
      <c r="R20" s="97"/>
      <c r="S20" s="97"/>
    </row>
    <row r="21" spans="1:19" ht="18.75" customHeight="1" x14ac:dyDescent="0.2">
      <c r="A21" s="96" t="s">
        <v>220</v>
      </c>
      <c r="B21" s="96"/>
      <c r="C21" s="96"/>
      <c r="D21" s="96"/>
      <c r="E21" s="96"/>
      <c r="F21" s="96"/>
      <c r="G21" s="96"/>
      <c r="H21" s="100"/>
      <c r="I21" s="96"/>
      <c r="J21" s="96"/>
      <c r="K21" s="96"/>
      <c r="L21" s="96"/>
      <c r="M21" s="96"/>
      <c r="N21" s="96"/>
      <c r="O21" s="96"/>
      <c r="P21" s="96"/>
      <c r="Q21" s="96"/>
    </row>
    <row r="22" spans="1:19" ht="18.75" customHeight="1" x14ac:dyDescent="0.2">
      <c r="A22" s="96"/>
      <c r="B22" s="96"/>
      <c r="C22" s="96"/>
      <c r="D22" s="96"/>
      <c r="E22" s="96"/>
      <c r="F22" s="96"/>
      <c r="G22" s="96"/>
      <c r="H22" s="100"/>
      <c r="I22" s="96"/>
      <c r="J22" s="96"/>
      <c r="K22" s="96"/>
      <c r="L22" s="96"/>
      <c r="M22" s="96"/>
      <c r="N22" s="96"/>
      <c r="O22" s="96"/>
      <c r="P22" s="96"/>
      <c r="Q22" s="96"/>
    </row>
    <row r="23" spans="1:19" ht="18.75" customHeight="1" x14ac:dyDescent="0.2">
      <c r="A23" s="96"/>
      <c r="B23" s="96"/>
      <c r="C23" s="96"/>
      <c r="D23" s="96"/>
      <c r="E23" s="96"/>
      <c r="F23" s="96"/>
      <c r="G23" s="96"/>
      <c r="H23" s="100"/>
      <c r="I23" s="96"/>
      <c r="J23" s="96"/>
      <c r="K23" s="96"/>
      <c r="L23" s="96"/>
      <c r="M23" s="96"/>
      <c r="N23" s="96"/>
      <c r="O23" s="96"/>
      <c r="P23" s="96"/>
      <c r="Q23" s="96"/>
    </row>
    <row r="24" spans="1:19" ht="18.75" customHeight="1" x14ac:dyDescent="0.2">
      <c r="A24" s="96"/>
      <c r="B24" s="96"/>
      <c r="C24" s="96"/>
      <c r="D24" s="96"/>
      <c r="E24" s="96"/>
      <c r="F24" s="96"/>
      <c r="G24" s="96"/>
      <c r="H24" s="100"/>
      <c r="I24" s="96"/>
      <c r="J24" s="96"/>
      <c r="K24" s="96"/>
      <c r="L24" s="96"/>
      <c r="M24" s="96"/>
      <c r="N24" s="96"/>
      <c r="O24" s="96"/>
      <c r="P24" s="96"/>
      <c r="Q24" s="96"/>
    </row>
    <row r="25" spans="1:19" ht="18.75" customHeight="1" x14ac:dyDescent="0.2">
      <c r="A25" s="96"/>
      <c r="B25" s="96"/>
      <c r="C25" s="96"/>
      <c r="D25" s="96"/>
      <c r="E25" s="96"/>
      <c r="F25" s="96"/>
      <c r="G25" s="96"/>
      <c r="H25" s="100"/>
      <c r="I25" s="96"/>
      <c r="J25" s="96"/>
      <c r="K25" s="96"/>
      <c r="L25" s="96"/>
      <c r="M25" s="96"/>
      <c r="N25" s="96"/>
      <c r="O25" s="96"/>
      <c r="P25" s="96"/>
      <c r="Q25" s="96"/>
    </row>
    <row r="26" spans="1:19" ht="18.75" customHeight="1" x14ac:dyDescent="0.2">
      <c r="A26" s="96"/>
      <c r="B26" s="96"/>
      <c r="C26" s="96"/>
      <c r="D26" s="96"/>
      <c r="E26" s="96"/>
      <c r="F26" s="96"/>
      <c r="G26" s="96"/>
      <c r="H26" s="100"/>
      <c r="I26" s="96"/>
      <c r="J26" s="96"/>
      <c r="K26" s="96"/>
      <c r="L26" s="96"/>
      <c r="M26" s="96"/>
      <c r="N26" s="96"/>
      <c r="O26" s="96"/>
      <c r="P26" s="96"/>
      <c r="Q26" s="96"/>
    </row>
    <row r="27" spans="1:19" ht="18.75" customHeight="1" x14ac:dyDescent="0.2">
      <c r="A27" s="96"/>
      <c r="B27" s="96"/>
      <c r="C27" s="96"/>
      <c r="D27" s="96"/>
      <c r="E27" s="96"/>
      <c r="F27" s="96"/>
      <c r="G27" s="96"/>
      <c r="H27" s="100"/>
      <c r="I27" s="96"/>
      <c r="J27" s="96"/>
      <c r="K27" s="96"/>
      <c r="L27" s="96"/>
      <c r="M27" s="96"/>
      <c r="N27" s="96"/>
      <c r="O27" s="96"/>
      <c r="P27" s="96"/>
      <c r="Q27" s="96"/>
    </row>
    <row r="28" spans="1:19" ht="18.75" customHeight="1" x14ac:dyDescent="0.2">
      <c r="A28" s="96"/>
      <c r="B28" s="96"/>
      <c r="C28" s="96"/>
      <c r="D28" s="96"/>
      <c r="E28" s="96"/>
      <c r="F28" s="96"/>
      <c r="G28" s="96"/>
      <c r="H28" s="100"/>
      <c r="I28" s="96"/>
      <c r="J28" s="96"/>
      <c r="K28" s="96"/>
      <c r="L28" s="96"/>
      <c r="M28" s="96"/>
      <c r="N28" s="96"/>
      <c r="O28" s="96"/>
      <c r="P28" s="96"/>
      <c r="Q28" s="96"/>
    </row>
    <row r="29" spans="1:19" ht="18.75" customHeight="1" x14ac:dyDescent="0.2">
      <c r="A29" s="96"/>
      <c r="B29" s="96"/>
      <c r="C29" s="96"/>
      <c r="D29" s="96"/>
      <c r="E29" s="96"/>
      <c r="F29" s="96"/>
      <c r="G29" s="96"/>
      <c r="H29" s="100"/>
      <c r="I29" s="96"/>
      <c r="J29" s="96"/>
      <c r="K29" s="96"/>
      <c r="L29" s="96"/>
      <c r="M29" s="96"/>
      <c r="N29" s="96"/>
      <c r="O29" s="96"/>
      <c r="P29" s="96"/>
      <c r="Q29" s="96"/>
    </row>
    <row r="30" spans="1:19" ht="18.75" customHeight="1" x14ac:dyDescent="0.2">
      <c r="A30" s="96"/>
      <c r="B30" s="96"/>
      <c r="C30" s="96"/>
      <c r="D30" s="96"/>
      <c r="E30" s="96"/>
      <c r="F30" s="96"/>
      <c r="G30" s="96"/>
      <c r="H30" s="100"/>
      <c r="I30" s="96"/>
      <c r="J30" s="96"/>
      <c r="K30" s="96"/>
      <c r="L30" s="96"/>
      <c r="M30" s="96"/>
      <c r="N30" s="96"/>
      <c r="O30" s="96"/>
      <c r="P30" s="96"/>
      <c r="Q30" s="96"/>
    </row>
    <row r="31" spans="1:19" ht="18.75" customHeight="1" x14ac:dyDescent="0.2">
      <c r="A31" s="96"/>
      <c r="B31" s="96"/>
      <c r="C31" s="96"/>
      <c r="D31" s="96"/>
      <c r="E31" s="96"/>
      <c r="F31" s="96"/>
      <c r="G31" s="96"/>
      <c r="H31" s="100"/>
      <c r="I31" s="96"/>
      <c r="J31" s="96"/>
      <c r="K31" s="96"/>
      <c r="L31" s="96"/>
      <c r="M31" s="96"/>
      <c r="N31" s="96"/>
      <c r="O31" s="96"/>
      <c r="P31" s="96"/>
      <c r="Q31" s="96"/>
    </row>
    <row r="32" spans="1:19" ht="18.75" customHeight="1" x14ac:dyDescent="0.2">
      <c r="A32" s="96"/>
      <c r="B32" s="96"/>
      <c r="C32" s="96"/>
      <c r="D32" s="96"/>
      <c r="E32" s="96"/>
      <c r="F32" s="96"/>
      <c r="G32" s="96"/>
      <c r="H32" s="100"/>
      <c r="I32" s="96"/>
      <c r="J32" s="96"/>
      <c r="K32" s="96"/>
      <c r="L32" s="96"/>
      <c r="M32" s="96"/>
      <c r="N32" s="96"/>
      <c r="O32" s="96"/>
      <c r="P32" s="96"/>
      <c r="Q32" s="96"/>
    </row>
    <row r="33" spans="1:19" ht="18.75" customHeight="1" x14ac:dyDescent="0.2">
      <c r="A33" s="96"/>
      <c r="B33" s="96"/>
      <c r="C33" s="96"/>
      <c r="D33" s="96"/>
      <c r="E33" s="96"/>
      <c r="F33" s="96"/>
      <c r="G33" s="96"/>
      <c r="H33" s="100"/>
      <c r="I33" s="96"/>
      <c r="J33" s="96"/>
      <c r="K33" s="96"/>
      <c r="L33" s="96"/>
      <c r="M33" s="96"/>
      <c r="N33" s="96"/>
      <c r="O33" s="96"/>
      <c r="P33" s="96"/>
      <c r="Q33" s="96"/>
    </row>
    <row r="34" spans="1:19" ht="18.75" customHeight="1" x14ac:dyDescent="0.2">
      <c r="A34" s="96"/>
      <c r="B34" s="96"/>
      <c r="C34" s="96"/>
      <c r="D34" s="96"/>
      <c r="E34" s="96"/>
      <c r="F34" s="96"/>
      <c r="G34" s="96"/>
      <c r="H34" s="96"/>
      <c r="I34" s="96"/>
      <c r="J34" s="100"/>
      <c r="K34" s="96"/>
      <c r="L34" s="96"/>
      <c r="M34" s="96"/>
      <c r="N34" s="96"/>
      <c r="O34" s="96"/>
      <c r="P34" s="96"/>
      <c r="Q34" s="96"/>
      <c r="R34" s="96"/>
      <c r="S34" s="96"/>
    </row>
    <row r="35" spans="1:19" ht="18.75" customHeight="1" x14ac:dyDescent="0.2">
      <c r="A35" s="96"/>
      <c r="B35" s="96"/>
      <c r="C35" s="96"/>
      <c r="D35" s="96"/>
      <c r="E35" s="96"/>
      <c r="F35" s="96"/>
      <c r="G35" s="96"/>
      <c r="H35" s="96"/>
      <c r="I35" s="96"/>
      <c r="J35" s="100"/>
      <c r="K35" s="96"/>
      <c r="L35" s="96"/>
      <c r="M35" s="96"/>
      <c r="N35" s="96"/>
      <c r="O35" s="96"/>
      <c r="P35" s="96"/>
      <c r="Q35" s="96"/>
      <c r="R35" s="96"/>
      <c r="S35" s="96"/>
    </row>
    <row r="36" spans="1:19" ht="18.75" customHeight="1" x14ac:dyDescent="0.2">
      <c r="A36" s="96"/>
      <c r="B36" s="96"/>
      <c r="C36" s="96"/>
      <c r="D36" s="96"/>
      <c r="E36" s="96"/>
      <c r="F36" s="96"/>
      <c r="G36" s="96"/>
      <c r="H36" s="96"/>
      <c r="I36" s="96"/>
      <c r="J36" s="100"/>
      <c r="K36" s="96"/>
      <c r="L36" s="96"/>
      <c r="M36" s="96"/>
      <c r="N36" s="96"/>
      <c r="O36" s="96"/>
      <c r="P36" s="96"/>
      <c r="Q36" s="96"/>
      <c r="R36" s="96"/>
      <c r="S36" s="96"/>
    </row>
    <row r="37" spans="1:19" ht="18.75" customHeight="1" x14ac:dyDescent="0.2">
      <c r="A37" s="96"/>
      <c r="B37" s="96"/>
      <c r="C37" s="96"/>
      <c r="D37" s="96"/>
      <c r="E37" s="96"/>
      <c r="F37" s="96"/>
      <c r="G37" s="96"/>
      <c r="H37" s="96"/>
      <c r="I37" s="96"/>
      <c r="J37" s="100"/>
      <c r="K37" s="96"/>
      <c r="L37" s="96"/>
      <c r="M37" s="96"/>
      <c r="N37" s="96"/>
      <c r="O37" s="96"/>
      <c r="P37" s="96"/>
      <c r="Q37" s="96"/>
      <c r="R37" s="96"/>
      <c r="S37" s="96"/>
    </row>
    <row r="38" spans="1:19" ht="18.75" customHeight="1" x14ac:dyDescent="0.2">
      <c r="A38" s="96"/>
      <c r="B38" s="96"/>
      <c r="C38" s="96"/>
      <c r="D38" s="96"/>
      <c r="E38" s="96"/>
      <c r="F38" s="96"/>
      <c r="G38" s="96"/>
      <c r="H38" s="96"/>
      <c r="I38" s="96"/>
      <c r="J38" s="100"/>
      <c r="K38" s="96"/>
      <c r="L38" s="96"/>
      <c r="M38" s="96"/>
      <c r="N38" s="96"/>
      <c r="O38" s="96"/>
      <c r="P38" s="96"/>
      <c r="Q38" s="96"/>
      <c r="R38" s="96"/>
      <c r="S38" s="96"/>
    </row>
    <row r="39" spans="1:19" ht="18.75" customHeight="1" x14ac:dyDescent="0.2"/>
    <row r="40" spans="1:19" ht="18.75" customHeight="1" x14ac:dyDescent="0.2"/>
    <row r="41" spans="1:19" ht="18.75" customHeight="1" x14ac:dyDescent="0.2"/>
    <row r="42" spans="1:19" ht="18.75" customHeight="1" x14ac:dyDescent="0.2"/>
    <row r="43" spans="1:19" ht="18.75" customHeight="1" x14ac:dyDescent="0.2"/>
    <row r="44" spans="1:19" ht="18.75" customHeight="1" x14ac:dyDescent="0.2"/>
    <row r="45" spans="1:19" ht="18.75" customHeight="1" x14ac:dyDescent="0.2"/>
    <row r="46" spans="1:19" ht="18.75" customHeight="1" x14ac:dyDescent="0.2"/>
    <row r="47" spans="1:19" ht="18.75" customHeight="1" x14ac:dyDescent="0.2"/>
    <row r="48" spans="1:19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</sheetData>
  <customSheetViews>
    <customSheetView guid="{69517510-72C6-46E4-AF54-0B20AA80610A}" showPageBreaks="1" showGridLines="0" fitToPage="1" printArea="1" view="pageBreakPreview">
      <selection activeCell="B9" sqref="B9:G16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howGridLines="0">
      <selection activeCell="C16" sqref="C16"/>
      <pageMargins left="0.78740157480314965" right="0.78740157480314965" top="0.59" bottom="0.59055118110236227" header="0.51181102362204722" footer="0.51181102362204722"/>
      <pageSetup paperSize="9" scale="99" fitToHeight="0" orientation="landscape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I18" sqref="I18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A17" sqref="A17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howPageBreaks="1" showGridLines="0" printArea="1">
      <selection activeCell="C16" sqref="C16"/>
      <pageMargins left="0.78740157480314965" right="0.78740157480314965" top="0.59" bottom="0.59055118110236227" header="0.51181102362204722" footer="0.51181102362204722"/>
      <pageSetup paperSize="9" scale="99" fitToHeight="0" orientation="landscape" horizontalDpi="200" verticalDpi="200" r:id="rId5"/>
      <headerFooter alignWithMargins="0"/>
    </customSheetView>
    <customSheetView guid="{C4A529F9-AE54-9C48-A9A0-E181771CA2CC}" showGridLines="0" printArea="1">
      <selection activeCell="C16" sqref="C16"/>
      <pageMargins left="0.78740157480314965" right="0.78740157480314965" top="0.59" bottom="0.59055118110236227" header="0.51181102362204722" footer="0.51181102362204722"/>
      <pageSetup paperSize="9" scale="99" fitToHeight="0" orientation="landscape" horizontalDpi="200" verticalDpi="200" r:id="rId6"/>
      <headerFooter alignWithMargins="0"/>
    </customSheetView>
    <customSheetView guid="{D0A5DE2C-3A62-DB4E-8C9A-F9E9DE8FBF79}" showGridLines="0" printArea="1">
      <selection activeCell="C16" sqref="C16"/>
      <pageMargins left="0.78740157480314965" right="0.78740157480314965" top="0.59" bottom="0.59055118110236227" header="0.51181102362204722" footer="0.51181102362204722"/>
      <pageSetup paperSize="9" scale="99" fitToHeight="0" orientation="landscape" horizontalDpi="200" verticalDpi="200" r:id="rId7"/>
      <headerFooter alignWithMargins="0"/>
    </customSheetView>
    <customSheetView guid="{A6A8F5D7-1FFF-9A4F-A8FE-C58588873306}" showGridLines="0" printArea="1">
      <pageMargins left="0.78740157480314965" right="0.78740157480314965" top="0.59" bottom="0.59055118110236227" header="0.51181102362204722" footer="0.51181102362204722"/>
      <pageSetup paperSize="9" scale="99" fitToHeight="0" orientation="landscape" horizontalDpi="200" verticalDpi="200" r:id="rId8"/>
      <headerFooter alignWithMargins="0"/>
    </customSheetView>
    <customSheetView guid="{DD93152C-0901-2847-87B6-6A5A77336527}" showGridLines="0" printArea="1">
      <selection activeCell="C16" sqref="C16"/>
      <pageMargins left="0.78740157480314965" right="0.78740157480314965" top="0.59" bottom="0.59055118110236227" header="0.51181102362204722" footer="0.51181102362204722"/>
      <pageSetup paperSize="9" scale="99" fitToHeight="0" orientation="landscape" horizontalDpi="200" verticalDpi="200" r:id="rId9"/>
      <headerFooter alignWithMargins="0"/>
    </customSheetView>
    <customSheetView guid="{D08856E5-1694-2C4B-9C35-2E5A298BF80F}" showPageBreaks="1" showGridLines="0" printArea="1">
      <selection activeCell="C16" sqref="C16"/>
      <pageMargins left="0.78740157480314965" right="0.78740157480314965" top="0.59" bottom="0.59055118110236227" header="0.51181102362204722" footer="0.51181102362204722"/>
      <pageSetup paperSize="9" scale="99" fitToHeight="0" orientation="landscape" horizontalDpi="200" verticalDpi="200" r:id="rId10"/>
      <headerFooter alignWithMargins="0"/>
    </customSheetView>
    <customSheetView guid="{E8263E98-0EC8-2144-9609-AF9619A50EEC}" showGridLines="0" printArea="1">
      <selection activeCell="C16" sqref="C16"/>
      <pageMargins left="0.78740157480314965" right="0.78740157480314965" top="0.59" bottom="0.59055118110236227" header="0.51181102362204722" footer="0.51181102362204722"/>
      <pageSetup paperSize="9" scale="99" fitToHeight="0" orientation="landscape" horizontalDpi="200" verticalDpi="200" r:id="rId11"/>
      <headerFooter alignWithMargins="0"/>
    </customSheetView>
    <customSheetView guid="{D6B1A6F2-8FB3-4145-8FCD-689EA09752BF}" showGridLines="0" printArea="1">
      <selection activeCell="C16" sqref="C16"/>
      <pageMargins left="0.78740157480314965" right="0.78740157480314965" top="0.59" bottom="0.59055118110236227" header="0.51181102362204722" footer="0.51181102362204722"/>
      <pageSetup paperSize="9" scale="99" fitToHeight="0" orientation="landscape" horizontalDpi="200" verticalDpi="200" r:id="rId12"/>
      <headerFooter alignWithMargins="0"/>
    </customSheetView>
    <customSheetView guid="{271660B1-6CB6-6F49-9CEE-16B6A8A3D5FD}" showGridLines="0" printArea="1">
      <selection activeCell="C16" sqref="C16"/>
      <pageMargins left="0.78740157480314965" right="0.78740157480314965" top="0.59" bottom="0.59055118110236227" header="0.51181102362204722" footer="0.51181102362204722"/>
      <pageSetup paperSize="9" scale="99" fitToHeight="0" orientation="landscape" horizontalDpi="200" verticalDpi="200" r:id="rId13"/>
      <headerFooter alignWithMargins="0"/>
    </customSheetView>
    <customSheetView guid="{CB367315-3D3C-E941-9652-C7D5374EDB4E}" showGridLines="0" printArea="1">
      <selection activeCell="C16" sqref="C16"/>
      <pageMargins left="0.78740157480314965" right="0.78740157480314965" top="0.59" bottom="0.59055118110236227" header="0.51181102362204722" footer="0.51181102362204722"/>
      <pageSetup paperSize="9" scale="99" fitToHeight="0" orientation="landscape" horizontalDpi="200" verticalDpi="200" r:id="rId14"/>
      <headerFooter alignWithMargins="0"/>
    </customSheetView>
    <customSheetView guid="{1B7D0D4D-BBA4-504B-A36F-4ADCC7A2AFCE}" showGridLines="0" printArea="1">
      <selection activeCell="C16" sqref="C16"/>
      <pageMargins left="0.78740157480314965" right="0.78740157480314965" top="0.59" bottom="0.59055118110236227" header="0.51181102362204722" footer="0.51181102362204722"/>
      <pageSetup paperSize="9" scale="99" fitToHeight="0" orientation="landscape" horizontalDpi="200" verticalDpi="200" r:id="rId15"/>
      <headerFooter alignWithMargins="0"/>
    </customSheetView>
    <customSheetView guid="{4379138C-A6A3-E045-9961-DEB2F8FD6E47}" showGridLines="0" printArea="1">
      <pageMargins left="0.78740157480314965" right="0.78740157480314965" top="0.59" bottom="0.59055118110236227" header="0.51181102362204722" footer="0.51181102362204722"/>
      <pageSetup paperSize="9" scale="65" fitToHeight="0" horizontalDpi="200" verticalDpi="200" r:id="rId16"/>
      <headerFooter alignWithMargins="0"/>
    </customSheetView>
    <customSheetView guid="{886C709C-B6A8-3D46-9271-C9E75061DDD1}" showPageBreaks="1" showGridLines="0" printArea="1">
      <pageMargins left="0.78740157480314965" right="0.78740157480314965" top="0.59" bottom="0.59055118110236227" header="0.51181102362204722" footer="0.51181102362204722"/>
      <pageSetup paperSize="9" scale="65" fitToHeight="0" horizontalDpi="200" verticalDpi="200" r:id="rId17"/>
      <headerFooter alignWithMargins="0"/>
    </customSheetView>
    <customSheetView guid="{931E0F76-57EA-384B-AA0E-261CDD1666AC}" showGridLines="0" printArea="1">
      <selection activeCell="E10" sqref="E10"/>
      <pageMargins left="0.78740157480314965" right="0.78740157480314965" top="0.59" bottom="0.59055118110236227" header="0.51181102362204722" footer="0.51181102362204722"/>
      <pageSetup paperSize="9" scale="65" fitToHeight="0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A17" sqref="A17"/>
      <pageMargins left="0.7" right="0.7" top="0.75" bottom="0.75" header="0.3" footer="0.3"/>
      <pageSetup paperSize="9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B9" sqref="B9:G16"/>
      <pageMargins left="0.7" right="0.7" top="0.75" bottom="0.75" header="0.3" footer="0.3"/>
      <pageSetup paperSize="9" orientation="landscape" horizontalDpi="200" verticalDpi="200" r:id="rId20"/>
      <headerFooter alignWithMargins="0"/>
    </customSheetView>
  </customSheetViews>
  <mergeCells count="1">
    <mergeCell ref="A3:B3"/>
  </mergeCells>
  <phoneticPr fontId="2"/>
  <pageMargins left="0.7" right="0.7" top="0.75" bottom="0.75" header="0.3" footer="0.3"/>
  <pageSetup paperSize="9" orientation="landscape" horizontalDpi="200" verticalDpi="200" r:id="rId2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7" width="14.6640625" style="1" customWidth="1"/>
    <col min="8" max="8" width="15.6640625" style="1" customWidth="1"/>
    <col min="9" max="14" width="15.33203125" style="1" customWidth="1"/>
    <col min="15" max="16384" width="9" style="1"/>
  </cols>
  <sheetData>
    <row r="1" spans="1:9" ht="18.75" customHeight="1" x14ac:dyDescent="0.2">
      <c r="A1" s="4" t="s">
        <v>44</v>
      </c>
      <c r="G1" s="11"/>
    </row>
    <row r="2" spans="1:9" s="2" customFormat="1" ht="12" x14ac:dyDescent="0.2">
      <c r="A2" s="1"/>
      <c r="B2" s="1"/>
      <c r="C2" s="1"/>
      <c r="D2" s="1"/>
      <c r="E2" s="1"/>
      <c r="F2" s="1"/>
      <c r="G2" s="11" t="s">
        <v>42</v>
      </c>
    </row>
    <row r="3" spans="1:9" s="3" customFormat="1" ht="18" customHeight="1" x14ac:dyDescent="0.2">
      <c r="A3" s="5" t="s">
        <v>34</v>
      </c>
      <c r="B3" s="5" t="s">
        <v>3</v>
      </c>
      <c r="C3" s="5" t="s">
        <v>41</v>
      </c>
      <c r="D3" s="5" t="s">
        <v>38</v>
      </c>
      <c r="E3" s="5" t="s">
        <v>37</v>
      </c>
      <c r="F3" s="5" t="s">
        <v>36</v>
      </c>
      <c r="G3" s="5" t="s">
        <v>14</v>
      </c>
    </row>
    <row r="4" spans="1:9" s="2" customFormat="1" ht="15.9" customHeight="1" x14ac:dyDescent="0.2">
      <c r="A4" s="5" t="s">
        <v>12</v>
      </c>
      <c r="B4" s="10">
        <f>SUM(C4:G4)</f>
        <v>238079850</v>
      </c>
      <c r="C4" s="10">
        <v>61498138</v>
      </c>
      <c r="D4" s="10">
        <v>143420</v>
      </c>
      <c r="E4" s="10">
        <v>12126562</v>
      </c>
      <c r="F4" s="10">
        <v>135067693</v>
      </c>
      <c r="G4" s="10">
        <v>29244037</v>
      </c>
      <c r="H4" s="12"/>
      <c r="I4" s="12"/>
    </row>
    <row r="5" spans="1:9" s="2" customFormat="1" ht="15.9" customHeight="1" x14ac:dyDescent="0.2">
      <c r="A5" s="5" t="s">
        <v>13</v>
      </c>
      <c r="B5" s="10">
        <f>SUM(C5:G5)</f>
        <v>259619809</v>
      </c>
      <c r="C5" s="10">
        <v>62106114</v>
      </c>
      <c r="D5" s="10">
        <v>71600</v>
      </c>
      <c r="E5" s="10">
        <v>12945590</v>
      </c>
      <c r="F5" s="10">
        <v>156834179</v>
      </c>
      <c r="G5" s="10">
        <v>27662326</v>
      </c>
      <c r="H5" s="12"/>
      <c r="I5" s="12"/>
    </row>
    <row r="6" spans="1:9" s="2" customFormat="1" ht="15.9" customHeight="1" x14ac:dyDescent="0.2">
      <c r="A6" s="5" t="s">
        <v>11</v>
      </c>
      <c r="B6" s="10">
        <f>SUM(C6:G6)</f>
        <v>253980321</v>
      </c>
      <c r="C6" s="10">
        <v>65897493</v>
      </c>
      <c r="D6" s="10">
        <v>165767</v>
      </c>
      <c r="E6" s="10">
        <v>14534264</v>
      </c>
      <c r="F6" s="10">
        <v>146975359</v>
      </c>
      <c r="G6" s="10">
        <v>26407438</v>
      </c>
      <c r="H6" s="12"/>
      <c r="I6" s="12"/>
    </row>
    <row r="7" spans="1:9" s="2" customFormat="1" ht="15.9" customHeight="1" x14ac:dyDescent="0.2">
      <c r="A7" s="5" t="s">
        <v>239</v>
      </c>
      <c r="B7" s="10">
        <f>SUM(C7:G7)</f>
        <v>251590279</v>
      </c>
      <c r="C7" s="7">
        <v>66350757</v>
      </c>
      <c r="D7" s="7">
        <v>417794</v>
      </c>
      <c r="E7" s="7">
        <v>14474529</v>
      </c>
      <c r="F7" s="7">
        <v>141619071</v>
      </c>
      <c r="G7" s="7">
        <v>28728128</v>
      </c>
      <c r="H7" s="12"/>
      <c r="I7" s="12"/>
    </row>
    <row r="8" spans="1:9" s="2" customFormat="1" ht="15.9" customHeight="1" x14ac:dyDescent="0.2">
      <c r="A8" s="5" t="s">
        <v>111</v>
      </c>
      <c r="B8" s="10">
        <f>SUM(C8:G8)</f>
        <v>255784417</v>
      </c>
      <c r="C8" s="7">
        <v>69088284</v>
      </c>
      <c r="D8" s="7">
        <v>907535</v>
      </c>
      <c r="E8" s="7">
        <v>13831671</v>
      </c>
      <c r="F8" s="7">
        <v>144661790</v>
      </c>
      <c r="G8" s="7">
        <v>27295137</v>
      </c>
      <c r="H8" s="12"/>
      <c r="I8" s="12"/>
    </row>
    <row r="9" spans="1:9" s="2" customFormat="1" ht="12" x14ac:dyDescent="0.2">
      <c r="A9" s="1"/>
      <c r="B9" s="1"/>
      <c r="C9" s="1"/>
      <c r="D9" s="1"/>
      <c r="E9" s="1"/>
      <c r="F9" s="1"/>
      <c r="G9" s="11" t="s">
        <v>1</v>
      </c>
    </row>
    <row r="10" spans="1:9" ht="15" customHeight="1" x14ac:dyDescent="0.2"/>
    <row r="11" spans="1:9" ht="15" customHeight="1" x14ac:dyDescent="0.2"/>
    <row r="12" spans="1:9" ht="15" customHeight="1" x14ac:dyDescent="0.2"/>
    <row r="13" spans="1:9" ht="15" customHeight="1" x14ac:dyDescent="0.2"/>
    <row r="14" spans="1:9" ht="15" customHeight="1" x14ac:dyDescent="0.2"/>
    <row r="15" spans="1:9" ht="15" customHeight="1" x14ac:dyDescent="0.2"/>
    <row r="16" spans="1:9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spans="1:7" ht="15" customHeight="1" x14ac:dyDescent="0.2"/>
    <row r="34" spans="1:7" ht="15" customHeight="1" x14ac:dyDescent="0.2"/>
    <row r="35" spans="1:7" ht="15" customHeight="1" x14ac:dyDescent="0.2">
      <c r="A35" s="150"/>
      <c r="B35" s="150"/>
      <c r="C35" s="150"/>
      <c r="D35" s="150"/>
      <c r="E35" s="150"/>
      <c r="F35" s="150"/>
      <c r="G35" s="150"/>
    </row>
    <row r="36" spans="1:7" ht="15" customHeight="1" x14ac:dyDescent="0.2"/>
    <row r="37" spans="1:7" ht="15" customHeight="1" x14ac:dyDescent="0.2"/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ht="15" customHeight="1" x14ac:dyDescent="0.2"/>
    <row r="46" spans="1:7" ht="15" customHeight="1" x14ac:dyDescent="0.2"/>
  </sheetData>
  <customSheetViews>
    <customSheetView guid="{69517510-72C6-46E4-AF54-0B20AA80610A}" showPageBreaks="1" showGridLines="0" fitToPage="1" printArea="1" view="pageBreakPreview">
      <selection activeCell="G15" sqref="G15"/>
      <pageMargins left="0.7" right="0.7" top="0.75" bottom="0.75" header="0.3" footer="0.3"/>
      <pageSetup paperSize="9" orientation="landscape" cellComments="asDisplayed" horizontalDpi="200" verticalDpi="200" r:id="rId1"/>
      <headerFooter alignWithMargins="0"/>
    </customSheetView>
    <customSheetView guid="{B2F7F4C2-7319-4A81-8738-93BD1150A3D9}" showGridLines="0">
      <selection activeCell="E14" sqref="E14"/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G9" sqref="G9"/>
      <pageMargins left="0.7" right="0.7" top="0.75" bottom="0.75" header="0.3" footer="0.3"/>
      <pageSetup paperSize="9" orientation="landscape" cellComments="asDisplayed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G15" sqref="G15"/>
      <pageMargins left="0.7" right="0.7" top="0.75" bottom="0.75" header="0.3" footer="0.3"/>
      <pageSetup paperSize="9" orientation="landscape" cellComments="asDisplayed" horizontalDpi="200" verticalDpi="200" r:id="rId4"/>
      <headerFooter alignWithMargins="0"/>
    </customSheetView>
    <customSheetView guid="{78B270F9-721B-42AA-84EC-573272D2179D}" showPageBreaks="1" showGridLines="0" printArea="1" view="pageBreakPreview">
      <selection activeCell="E14" sqref="E14"/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5"/>
      <headerFooter alignWithMargins="0"/>
    </customSheetView>
    <customSheetView guid="{C4A529F9-AE54-9C48-A9A0-E181771CA2CC}" showGridLines="0" printArea="1">
      <selection activeCell="E14" sqref="E14"/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6"/>
      <headerFooter alignWithMargins="0"/>
    </customSheetView>
    <customSheetView guid="{D0A5DE2C-3A62-DB4E-8C9A-F9E9DE8FBF79}" showGridLines="0" printArea="1">
      <selection activeCell="E14" sqref="E14"/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7"/>
      <headerFooter alignWithMargins="0"/>
    </customSheetView>
    <customSheetView guid="{A6A8F5D7-1FFF-9A4F-A8FE-C58588873306}" showGridLines="0" printArea="1"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8"/>
      <headerFooter alignWithMargins="0"/>
    </customSheetView>
    <customSheetView guid="{DD93152C-0901-2847-87B6-6A5A77336527}" showGridLines="0" printArea="1">
      <selection activeCell="E14" sqref="E14"/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9"/>
      <headerFooter alignWithMargins="0"/>
    </customSheetView>
    <customSheetView guid="{D08856E5-1694-2C4B-9C35-2E5A298BF80F}" showPageBreaks="1" showGridLines="0" printArea="1">
      <selection activeCell="E14" sqref="E14"/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10"/>
      <headerFooter alignWithMargins="0"/>
    </customSheetView>
    <customSheetView guid="{E8263E98-0EC8-2144-9609-AF9619A50EEC}" showGridLines="0" printArea="1">
      <selection activeCell="E14" sqref="E14"/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11"/>
      <headerFooter alignWithMargins="0"/>
    </customSheetView>
    <customSheetView guid="{D6B1A6F2-8FB3-4145-8FCD-689EA09752BF}" showGridLines="0" printArea="1">
      <selection activeCell="E14" sqref="E14"/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12"/>
      <headerFooter alignWithMargins="0"/>
    </customSheetView>
    <customSheetView guid="{271660B1-6CB6-6F49-9CEE-16B6A8A3D5FD}" showGridLines="0" printArea="1">
      <selection activeCell="E14" sqref="E14"/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13"/>
      <headerFooter alignWithMargins="0"/>
    </customSheetView>
    <customSheetView guid="{CB367315-3D3C-E941-9652-C7D5374EDB4E}" showGridLines="0" printArea="1">
      <selection activeCell="E14" sqref="E14"/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14"/>
      <headerFooter alignWithMargins="0"/>
    </customSheetView>
    <customSheetView guid="{1B7D0D4D-BBA4-504B-A36F-4ADCC7A2AFCE}" showGridLines="0" printArea="1">
      <selection activeCell="C8" sqref="C8:G8"/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15"/>
      <headerFooter alignWithMargins="0"/>
    </customSheetView>
    <customSheetView guid="{4379138C-A6A3-E045-9961-DEB2F8FD6E47}" showGridLines="0" printArea="1"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16"/>
      <headerFooter alignWithMargins="0"/>
    </customSheetView>
    <customSheetView guid="{886C709C-B6A8-3D46-9271-C9E75061DDD1}" showPageBreaks="1" showGridLines="0" printArea="1"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17"/>
      <headerFooter alignWithMargins="0"/>
    </customSheetView>
    <customSheetView guid="{931E0F76-57EA-384B-AA0E-261CDD1666AC}" showGridLines="0" printArea="1">
      <pageMargins left="0.78740157480314965" right="0.78740157480314965" top="1.7716535433070868" bottom="0.59055118110236227" header="0.51181102362204722" footer="0.51181102362204722"/>
      <pageSetup paperSize="9" scale="125" fitToHeight="0" orientation="landscape" cellComments="asDisplayed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G15" sqref="G15"/>
      <pageMargins left="0.7" right="0.7" top="0.75" bottom="0.75" header="0.3" footer="0.3"/>
      <pageSetup paperSize="9" orientation="landscape" cellComments="asDisplayed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G15" sqref="G15"/>
      <pageMargins left="0.7" right="0.7" top="0.75" bottom="0.75" header="0.3" footer="0.3"/>
      <pageSetup paperSize="9" orientation="landscape" cellComments="asDisplayed" horizontalDpi="200" verticalDpi="200" r:id="rId20"/>
      <headerFooter alignWithMargins="0"/>
    </customSheetView>
  </customSheetViews>
  <mergeCells count="1">
    <mergeCell ref="A35:G35"/>
  </mergeCells>
  <phoneticPr fontId="2"/>
  <pageMargins left="0.7" right="0.7" top="0.75" bottom="0.75" header="0.3" footer="0.3"/>
  <pageSetup paperSize="9" orientation="landscape" cellComments="asDisplayed" horizontalDpi="200" verticalDpi="200" r:id="rId2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54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9" style="1"/>
    <col min="2" max="9" width="10.6640625" style="1" customWidth="1"/>
    <col min="10" max="10" width="10.6640625" style="13" customWidth="1"/>
    <col min="11" max="11" width="11.21875" style="1" customWidth="1"/>
    <col min="12" max="26" width="14.21875" style="1" customWidth="1"/>
    <col min="27" max="16384" width="9" style="1"/>
  </cols>
  <sheetData>
    <row r="1" spans="1:19" ht="18" customHeight="1" x14ac:dyDescent="0.2">
      <c r="A1" s="4" t="s">
        <v>97</v>
      </c>
      <c r="E1" s="96"/>
      <c r="F1" s="96"/>
      <c r="G1" s="96"/>
      <c r="H1" s="96"/>
      <c r="I1" s="96"/>
      <c r="J1" s="1"/>
      <c r="K1" s="96"/>
      <c r="L1" s="96"/>
      <c r="M1" s="96"/>
      <c r="N1" s="96"/>
      <c r="O1" s="96"/>
      <c r="P1" s="96"/>
      <c r="Q1" s="96"/>
      <c r="R1" s="96"/>
      <c r="S1" s="96"/>
    </row>
    <row r="2" spans="1:19" ht="15" customHeight="1" x14ac:dyDescent="0.2">
      <c r="A2" s="14"/>
      <c r="E2" s="96"/>
      <c r="F2" s="96"/>
      <c r="G2" s="96"/>
      <c r="H2" s="96"/>
      <c r="I2" s="96"/>
      <c r="J2" s="109" t="s">
        <v>238</v>
      </c>
      <c r="K2" s="96"/>
      <c r="L2" s="96"/>
      <c r="M2" s="96"/>
      <c r="N2" s="96"/>
      <c r="O2" s="96"/>
      <c r="P2" s="96"/>
      <c r="Q2" s="96"/>
      <c r="R2" s="96"/>
      <c r="S2" s="96"/>
    </row>
    <row r="3" spans="1:19" ht="18" customHeight="1" x14ac:dyDescent="0.2">
      <c r="A3" s="183" t="s">
        <v>27</v>
      </c>
      <c r="B3" s="180" t="s">
        <v>169</v>
      </c>
      <c r="C3" s="181"/>
      <c r="D3" s="181"/>
      <c r="E3" s="180" t="s">
        <v>237</v>
      </c>
      <c r="F3" s="181"/>
      <c r="G3" s="182"/>
      <c r="H3" s="181" t="s">
        <v>121</v>
      </c>
      <c r="I3" s="181"/>
      <c r="J3" s="182"/>
      <c r="K3" s="96"/>
      <c r="L3" s="96"/>
      <c r="M3" s="96"/>
      <c r="N3" s="96"/>
      <c r="O3" s="96"/>
      <c r="P3" s="96"/>
      <c r="Q3" s="96"/>
      <c r="R3" s="96"/>
    </row>
    <row r="4" spans="1:19" ht="18" customHeight="1" x14ac:dyDescent="0.2">
      <c r="A4" s="184"/>
      <c r="B4" s="106" t="s">
        <v>235</v>
      </c>
      <c r="C4" s="106" t="s">
        <v>234</v>
      </c>
      <c r="D4" s="106" t="s">
        <v>233</v>
      </c>
      <c r="E4" s="106" t="s">
        <v>235</v>
      </c>
      <c r="F4" s="106" t="s">
        <v>236</v>
      </c>
      <c r="G4" s="105" t="s">
        <v>78</v>
      </c>
      <c r="H4" s="107" t="s">
        <v>235</v>
      </c>
      <c r="I4" s="106" t="s">
        <v>234</v>
      </c>
      <c r="J4" s="105" t="s">
        <v>233</v>
      </c>
      <c r="K4" s="96"/>
      <c r="L4" s="96"/>
      <c r="M4" s="96"/>
      <c r="N4" s="96"/>
      <c r="O4" s="96"/>
      <c r="P4" s="96"/>
      <c r="Q4" s="96"/>
      <c r="R4" s="96"/>
    </row>
    <row r="5" spans="1:19" ht="15.9" customHeight="1" x14ac:dyDescent="0.2">
      <c r="A5" s="105" t="s">
        <v>12</v>
      </c>
      <c r="B5" s="88">
        <v>12417</v>
      </c>
      <c r="C5" s="88">
        <v>5782</v>
      </c>
      <c r="D5" s="108">
        <v>46.6</v>
      </c>
      <c r="E5" s="88">
        <v>639</v>
      </c>
      <c r="F5" s="88">
        <v>301</v>
      </c>
      <c r="G5" s="98">
        <v>47.1</v>
      </c>
      <c r="H5" s="88">
        <v>13510</v>
      </c>
      <c r="I5" s="88">
        <v>5159</v>
      </c>
      <c r="J5" s="110">
        <v>38.200000000000003</v>
      </c>
      <c r="K5" s="96"/>
      <c r="L5" s="96"/>
      <c r="M5" s="96"/>
      <c r="N5" s="96"/>
      <c r="O5" s="96"/>
      <c r="P5" s="96"/>
      <c r="Q5" s="96"/>
      <c r="R5" s="96"/>
    </row>
    <row r="6" spans="1:19" ht="15.9" customHeight="1" x14ac:dyDescent="0.2">
      <c r="A6" s="105" t="s">
        <v>13</v>
      </c>
      <c r="B6" s="88">
        <v>11912</v>
      </c>
      <c r="C6" s="88">
        <v>5603</v>
      </c>
      <c r="D6" s="108">
        <v>47</v>
      </c>
      <c r="E6" s="88">
        <v>637</v>
      </c>
      <c r="F6" s="88">
        <v>310</v>
      </c>
      <c r="G6" s="98">
        <v>48.7</v>
      </c>
      <c r="H6" s="88">
        <v>13596</v>
      </c>
      <c r="I6" s="88">
        <v>4836</v>
      </c>
      <c r="J6" s="110">
        <v>35.6</v>
      </c>
      <c r="K6" s="96"/>
      <c r="L6" s="96"/>
      <c r="M6" s="96"/>
      <c r="N6" s="96"/>
      <c r="O6" s="96"/>
      <c r="P6" s="96"/>
      <c r="Q6" s="96"/>
      <c r="R6" s="96"/>
    </row>
    <row r="7" spans="1:19" ht="15.9" customHeight="1" x14ac:dyDescent="0.2">
      <c r="A7" s="105" t="s">
        <v>11</v>
      </c>
      <c r="B7" s="88">
        <v>10956</v>
      </c>
      <c r="C7" s="88">
        <v>5389</v>
      </c>
      <c r="D7" s="108">
        <v>49.2</v>
      </c>
      <c r="E7" s="88">
        <v>586</v>
      </c>
      <c r="F7" s="88">
        <v>238</v>
      </c>
      <c r="G7" s="98">
        <v>40.6</v>
      </c>
      <c r="H7" s="88">
        <v>14286</v>
      </c>
      <c r="I7" s="88">
        <v>5422</v>
      </c>
      <c r="J7" s="110">
        <v>38</v>
      </c>
      <c r="K7" s="96"/>
      <c r="L7" s="96"/>
      <c r="M7" s="96"/>
      <c r="N7" s="96"/>
      <c r="O7" s="96"/>
      <c r="P7" s="96"/>
      <c r="Q7" s="96"/>
      <c r="R7" s="96"/>
    </row>
    <row r="8" spans="1:19" ht="15.9" customHeight="1" x14ac:dyDescent="0.2">
      <c r="A8" s="105" t="s">
        <v>239</v>
      </c>
      <c r="B8" s="88">
        <v>10337</v>
      </c>
      <c r="C8" s="88">
        <v>5131</v>
      </c>
      <c r="D8" s="108">
        <v>49.6</v>
      </c>
      <c r="E8" s="88">
        <v>608</v>
      </c>
      <c r="F8" s="88">
        <v>215</v>
      </c>
      <c r="G8" s="98">
        <v>35.4</v>
      </c>
      <c r="H8" s="88">
        <v>15043</v>
      </c>
      <c r="I8" s="88">
        <v>5658</v>
      </c>
      <c r="J8" s="110">
        <v>37.6</v>
      </c>
      <c r="K8" s="96"/>
      <c r="L8" s="96"/>
      <c r="M8" s="96"/>
      <c r="N8" s="96"/>
      <c r="O8" s="96"/>
      <c r="P8" s="96"/>
      <c r="Q8" s="96"/>
      <c r="R8" s="96"/>
    </row>
    <row r="9" spans="1:19" ht="15.9" customHeight="1" x14ac:dyDescent="0.2">
      <c r="A9" s="105" t="s">
        <v>111</v>
      </c>
      <c r="B9" s="88">
        <v>9618</v>
      </c>
      <c r="C9" s="88">
        <v>4782</v>
      </c>
      <c r="D9" s="108">
        <v>49.7</v>
      </c>
      <c r="E9" s="88">
        <v>544</v>
      </c>
      <c r="F9" s="88">
        <v>208</v>
      </c>
      <c r="G9" s="98">
        <v>38.200000000000003</v>
      </c>
      <c r="H9" s="88">
        <v>15664</v>
      </c>
      <c r="I9" s="88">
        <v>6092</v>
      </c>
      <c r="J9" s="110">
        <v>38.9</v>
      </c>
      <c r="K9" s="96"/>
      <c r="L9" s="96"/>
      <c r="M9" s="96"/>
      <c r="N9" s="96"/>
      <c r="O9" s="96"/>
      <c r="P9" s="96"/>
      <c r="Q9" s="96"/>
      <c r="R9" s="96"/>
    </row>
    <row r="10" spans="1:19" s="92" customFormat="1" ht="18.75" customHeight="1" x14ac:dyDescent="0.2">
      <c r="A10" s="97" t="s">
        <v>232</v>
      </c>
      <c r="C10" s="97"/>
      <c r="D10" s="97"/>
      <c r="E10" s="97"/>
      <c r="F10" s="97"/>
      <c r="G10" s="97"/>
      <c r="H10" s="97"/>
      <c r="I10" s="97"/>
      <c r="J10" s="104" t="s">
        <v>231</v>
      </c>
      <c r="K10" s="97"/>
      <c r="L10" s="97"/>
      <c r="M10" s="97"/>
      <c r="N10" s="97"/>
      <c r="O10" s="97"/>
      <c r="P10" s="97"/>
      <c r="Q10" s="97"/>
      <c r="R10" s="97"/>
      <c r="S10" s="97"/>
    </row>
    <row r="11" spans="1:19" ht="18.75" customHeight="1" x14ac:dyDescent="0.2">
      <c r="A11" s="96"/>
      <c r="B11" s="96"/>
      <c r="C11" s="96"/>
      <c r="D11" s="96"/>
      <c r="E11" s="96"/>
      <c r="F11" s="96"/>
      <c r="G11" s="96"/>
      <c r="H11" s="96"/>
      <c r="I11" s="96"/>
      <c r="J11" s="100"/>
      <c r="K11" s="96"/>
      <c r="L11" s="96"/>
      <c r="M11" s="96"/>
      <c r="N11" s="96"/>
      <c r="O11" s="96"/>
      <c r="P11" s="96"/>
      <c r="Q11" s="96"/>
      <c r="R11" s="96"/>
      <c r="S11" s="96"/>
    </row>
    <row r="12" spans="1:19" ht="18.75" customHeight="1" x14ac:dyDescent="0.2">
      <c r="A12" s="96"/>
      <c r="B12" s="96"/>
      <c r="C12" s="96"/>
      <c r="D12" s="96"/>
      <c r="E12" s="96"/>
      <c r="F12" s="96"/>
      <c r="G12" s="96"/>
      <c r="H12" s="100"/>
      <c r="I12" s="96"/>
      <c r="J12" s="96"/>
      <c r="K12" s="96"/>
      <c r="L12" s="96"/>
      <c r="M12" s="96"/>
      <c r="N12" s="96"/>
      <c r="O12" s="96"/>
      <c r="P12" s="96"/>
      <c r="Q12" s="96"/>
    </row>
    <row r="13" spans="1:19" ht="18.75" customHeight="1" x14ac:dyDescent="0.2">
      <c r="A13" s="96"/>
      <c r="B13" s="96"/>
      <c r="C13" s="96"/>
      <c r="D13" s="96"/>
      <c r="E13" s="96"/>
      <c r="F13" s="96"/>
      <c r="G13" s="96"/>
      <c r="H13" s="100"/>
      <c r="I13" s="96"/>
      <c r="J13" s="96"/>
      <c r="K13" s="96"/>
      <c r="L13" s="96"/>
      <c r="M13" s="96"/>
      <c r="N13" s="96"/>
      <c r="O13" s="96"/>
      <c r="P13" s="96"/>
      <c r="Q13" s="96"/>
    </row>
    <row r="14" spans="1:19" ht="18.75" customHeight="1" x14ac:dyDescent="0.2">
      <c r="A14" s="96"/>
      <c r="B14" s="96"/>
      <c r="C14" s="96"/>
      <c r="D14" s="96"/>
      <c r="E14" s="96"/>
      <c r="F14" s="96"/>
      <c r="G14" s="96"/>
      <c r="H14" s="100"/>
      <c r="I14" s="96"/>
      <c r="J14" s="96"/>
      <c r="K14" s="96"/>
      <c r="L14" s="96"/>
      <c r="M14" s="96"/>
      <c r="N14" s="96"/>
      <c r="O14" s="96"/>
      <c r="P14" s="96"/>
      <c r="Q14" s="96"/>
    </row>
    <row r="15" spans="1:19" ht="18.75" customHeight="1" x14ac:dyDescent="0.2">
      <c r="A15" s="96"/>
      <c r="B15" s="96"/>
      <c r="C15" s="96"/>
      <c r="D15" s="96"/>
      <c r="E15" s="96"/>
      <c r="F15" s="96"/>
      <c r="G15" s="96"/>
      <c r="H15" s="100"/>
      <c r="I15" s="96"/>
      <c r="J15" s="96"/>
      <c r="K15" s="96"/>
      <c r="L15" s="96"/>
      <c r="M15" s="96"/>
      <c r="N15" s="96"/>
      <c r="O15" s="96"/>
      <c r="P15" s="96"/>
      <c r="Q15" s="96"/>
    </row>
    <row r="16" spans="1:19" ht="18.75" customHeight="1" x14ac:dyDescent="0.2">
      <c r="A16" s="96"/>
      <c r="B16" s="96"/>
      <c r="C16" s="96"/>
      <c r="D16" s="96"/>
      <c r="E16" s="96"/>
      <c r="F16" s="96"/>
      <c r="G16" s="96"/>
      <c r="H16" s="100"/>
      <c r="I16" s="96"/>
      <c r="J16" s="96"/>
      <c r="K16" s="96"/>
      <c r="L16" s="96"/>
      <c r="M16" s="96"/>
      <c r="N16" s="96"/>
      <c r="O16" s="96"/>
      <c r="P16" s="96"/>
      <c r="Q16" s="96"/>
    </row>
    <row r="17" spans="1:19" ht="18.75" customHeight="1" x14ac:dyDescent="0.2">
      <c r="A17" s="96"/>
      <c r="B17" s="96"/>
      <c r="C17" s="96"/>
      <c r="D17" s="96"/>
      <c r="E17" s="96"/>
      <c r="F17" s="96"/>
      <c r="G17" s="96"/>
      <c r="H17" s="100"/>
      <c r="I17" s="96"/>
      <c r="J17" s="96"/>
      <c r="K17" s="96"/>
      <c r="L17" s="96"/>
      <c r="M17" s="96"/>
      <c r="N17" s="96"/>
      <c r="O17" s="96"/>
      <c r="P17" s="96"/>
      <c r="Q17" s="96"/>
    </row>
    <row r="18" spans="1:19" ht="18.75" customHeight="1" x14ac:dyDescent="0.2">
      <c r="A18" s="96"/>
      <c r="B18" s="96"/>
      <c r="C18" s="96"/>
      <c r="D18" s="96"/>
      <c r="E18" s="96"/>
      <c r="F18" s="96"/>
      <c r="G18" s="96"/>
      <c r="H18" s="100"/>
      <c r="I18" s="96"/>
      <c r="J18" s="96"/>
      <c r="K18" s="96"/>
      <c r="L18" s="96"/>
      <c r="M18" s="96"/>
      <c r="N18" s="96"/>
      <c r="O18" s="96"/>
      <c r="P18" s="96"/>
      <c r="Q18" s="96"/>
    </row>
    <row r="19" spans="1:19" ht="18.75" customHeight="1" x14ac:dyDescent="0.2">
      <c r="A19" s="96"/>
      <c r="B19" s="96"/>
      <c r="C19" s="96"/>
      <c r="D19" s="96"/>
      <c r="E19" s="96"/>
      <c r="F19" s="96"/>
      <c r="G19" s="96"/>
      <c r="H19" s="100"/>
      <c r="I19" s="96"/>
      <c r="J19" s="96"/>
      <c r="K19" s="96"/>
      <c r="L19" s="96"/>
      <c r="M19" s="96"/>
      <c r="N19" s="96"/>
      <c r="O19" s="96"/>
      <c r="P19" s="96"/>
      <c r="Q19" s="96"/>
    </row>
    <row r="20" spans="1:19" ht="18.75" customHeight="1" x14ac:dyDescent="0.2">
      <c r="A20" s="96"/>
      <c r="B20" s="96"/>
      <c r="C20" s="96"/>
      <c r="D20" s="96"/>
      <c r="E20" s="96"/>
      <c r="F20" s="96"/>
      <c r="G20" s="96"/>
      <c r="H20" s="100"/>
      <c r="I20" s="96"/>
      <c r="J20" s="96"/>
      <c r="K20" s="96"/>
      <c r="L20" s="96"/>
      <c r="M20" s="96"/>
      <c r="N20" s="96"/>
      <c r="O20" s="96"/>
      <c r="P20" s="96"/>
      <c r="Q20" s="96"/>
    </row>
    <row r="21" spans="1:19" ht="18.75" customHeight="1" x14ac:dyDescent="0.2">
      <c r="A21" s="96"/>
      <c r="B21" s="96"/>
      <c r="C21" s="96"/>
      <c r="D21" s="96"/>
      <c r="E21" s="96"/>
      <c r="F21" s="96"/>
      <c r="G21" s="96"/>
      <c r="H21" s="100"/>
      <c r="I21" s="96"/>
      <c r="J21" s="96"/>
      <c r="K21" s="96"/>
      <c r="L21" s="96"/>
      <c r="M21" s="96"/>
      <c r="N21" s="96"/>
      <c r="O21" s="96"/>
      <c r="P21" s="96"/>
      <c r="Q21" s="96"/>
    </row>
    <row r="22" spans="1:19" ht="18.75" customHeight="1" x14ac:dyDescent="0.2">
      <c r="A22" s="96"/>
      <c r="B22" s="96"/>
      <c r="C22" s="96"/>
      <c r="D22" s="96"/>
      <c r="E22" s="96"/>
      <c r="F22" s="96"/>
      <c r="G22" s="96"/>
      <c r="H22" s="100"/>
      <c r="I22" s="96"/>
      <c r="J22" s="96"/>
      <c r="K22" s="96"/>
      <c r="L22" s="96"/>
      <c r="M22" s="96"/>
      <c r="N22" s="96"/>
      <c r="O22" s="96"/>
      <c r="P22" s="96"/>
      <c r="Q22" s="96"/>
    </row>
    <row r="23" spans="1:19" ht="18.75" customHeight="1" x14ac:dyDescent="0.2">
      <c r="A23" s="96"/>
      <c r="B23" s="96"/>
      <c r="C23" s="96"/>
      <c r="D23" s="96"/>
      <c r="E23" s="96"/>
      <c r="F23" s="96"/>
      <c r="G23" s="96"/>
      <c r="H23" s="100"/>
      <c r="I23" s="96"/>
      <c r="J23" s="96"/>
      <c r="K23" s="96"/>
      <c r="L23" s="96"/>
      <c r="M23" s="96"/>
      <c r="N23" s="96"/>
      <c r="O23" s="96"/>
      <c r="P23" s="96"/>
      <c r="Q23" s="96"/>
    </row>
    <row r="24" spans="1:19" ht="18.75" customHeight="1" x14ac:dyDescent="0.2">
      <c r="A24" s="96"/>
      <c r="B24" s="96"/>
      <c r="C24" s="96"/>
      <c r="D24" s="96"/>
      <c r="E24" s="96"/>
      <c r="F24" s="96"/>
      <c r="G24" s="96"/>
      <c r="H24" s="100"/>
      <c r="I24" s="96"/>
      <c r="J24" s="96"/>
      <c r="K24" s="96"/>
      <c r="L24" s="96"/>
      <c r="M24" s="96"/>
      <c r="N24" s="96"/>
      <c r="O24" s="96"/>
      <c r="P24" s="96"/>
      <c r="Q24" s="96"/>
    </row>
    <row r="25" spans="1:19" ht="18.75" customHeight="1" x14ac:dyDescent="0.2">
      <c r="A25" s="96"/>
      <c r="B25" s="96"/>
      <c r="C25" s="96"/>
      <c r="D25" s="96"/>
      <c r="E25" s="96"/>
      <c r="F25" s="96"/>
      <c r="G25" s="96"/>
      <c r="H25" s="96"/>
      <c r="I25" s="96"/>
      <c r="J25" s="100"/>
      <c r="K25" s="96"/>
      <c r="L25" s="96"/>
      <c r="M25" s="96"/>
      <c r="N25" s="96"/>
      <c r="O25" s="96"/>
      <c r="P25" s="96"/>
      <c r="Q25" s="96"/>
      <c r="R25" s="96"/>
      <c r="S25" s="96"/>
    </row>
    <row r="26" spans="1:19" ht="18.75" customHeight="1" x14ac:dyDescent="0.2">
      <c r="A26" s="96"/>
      <c r="B26" s="96"/>
      <c r="C26" s="96"/>
      <c r="D26" s="96"/>
      <c r="E26" s="96"/>
      <c r="F26" s="96"/>
      <c r="G26" s="96"/>
      <c r="H26" s="96"/>
      <c r="I26" s="96"/>
      <c r="J26" s="100"/>
      <c r="K26" s="96"/>
      <c r="L26" s="96"/>
      <c r="M26" s="96"/>
      <c r="N26" s="96"/>
      <c r="O26" s="96"/>
      <c r="P26" s="96"/>
      <c r="Q26" s="96"/>
      <c r="R26" s="96"/>
      <c r="S26" s="96"/>
    </row>
    <row r="27" spans="1:19" ht="18.75" customHeight="1" x14ac:dyDescent="0.2">
      <c r="A27" s="96"/>
      <c r="B27" s="96"/>
      <c r="C27" s="96"/>
      <c r="D27" s="96"/>
      <c r="E27" s="96"/>
      <c r="F27" s="96"/>
      <c r="G27" s="96"/>
      <c r="H27" s="96"/>
      <c r="I27" s="96"/>
      <c r="J27" s="100"/>
      <c r="K27" s="96"/>
      <c r="L27" s="96"/>
      <c r="M27" s="96"/>
      <c r="N27" s="96"/>
      <c r="O27" s="96"/>
      <c r="P27" s="96"/>
      <c r="Q27" s="96"/>
      <c r="R27" s="96"/>
      <c r="S27" s="96"/>
    </row>
    <row r="28" spans="1:19" ht="18.75" customHeight="1" x14ac:dyDescent="0.2">
      <c r="A28" s="96"/>
      <c r="B28" s="96"/>
      <c r="C28" s="96"/>
      <c r="D28" s="96"/>
      <c r="E28" s="96"/>
      <c r="F28" s="96"/>
      <c r="G28" s="96"/>
      <c r="H28" s="96"/>
      <c r="I28" s="96"/>
      <c r="J28" s="100"/>
      <c r="K28" s="96"/>
      <c r="L28" s="96"/>
      <c r="M28" s="96"/>
      <c r="N28" s="96"/>
      <c r="O28" s="96"/>
      <c r="P28" s="96"/>
      <c r="Q28" s="96"/>
      <c r="R28" s="96"/>
      <c r="S28" s="96"/>
    </row>
    <row r="29" spans="1:19" ht="18.75" customHeight="1" x14ac:dyDescent="0.2">
      <c r="A29" s="96"/>
      <c r="B29" s="96"/>
      <c r="C29" s="96"/>
      <c r="D29" s="96"/>
      <c r="E29" s="96"/>
      <c r="F29" s="96"/>
      <c r="G29" s="96"/>
      <c r="H29" s="96"/>
      <c r="I29" s="96"/>
      <c r="J29" s="100"/>
      <c r="K29" s="96"/>
      <c r="L29" s="96"/>
      <c r="M29" s="96"/>
      <c r="N29" s="96"/>
      <c r="O29" s="96"/>
      <c r="P29" s="96"/>
      <c r="Q29" s="96"/>
      <c r="R29" s="96"/>
      <c r="S29" s="96"/>
    </row>
    <row r="30" spans="1:19" ht="18.75" customHeight="1" x14ac:dyDescent="0.2"/>
    <row r="31" spans="1:19" ht="18.75" customHeight="1" x14ac:dyDescent="0.2"/>
    <row r="32" spans="1:19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</sheetData>
  <customSheetViews>
    <customSheetView guid="{69517510-72C6-46E4-AF54-0B20AA80610A}" showPageBreaks="1" showGridLines="0" fitToPage="1" printArea="1" view="pageBreakPreview">
      <selection activeCell="H14" sqref="H14:I14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howGridLines="0">
      <selection activeCell="J9" sqref="J9"/>
      <pageMargins left="0.78740157480314965" right="0.78740157480314965" top="0.59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H14" sqref="H14:I14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H14" sqref="H14:I14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howGridLines="0">
      <selection activeCell="J9" sqref="J9"/>
      <pageMargins left="0.78740157480314965" right="0.78740157480314965" top="0.59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C4A529F9-AE54-9C48-A9A0-E181771CA2CC}" showGridLines="0">
      <selection activeCell="J9" sqref="J9"/>
      <pageMargins left="0.78740157480314965" right="0.78740157480314965" top="0.59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D0A5DE2C-3A62-DB4E-8C9A-F9E9DE8FBF79}" showGridLines="0">
      <selection activeCell="J9" sqref="J9"/>
      <pageMargins left="0.78740157480314965" right="0.78740157480314965" top="0.59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A6A8F5D7-1FFF-9A4F-A8FE-C58588873306}" showGridLines="0">
      <pageMargins left="0.78740157480314965" right="0.78740157480314965" top="0.59" bottom="0.59055118110236227" header="0.51181102362204722" footer="0.51181102362204722"/>
      <pageSetup paperSize="9" fitToHeight="0" orientation="landscape" horizontalDpi="200" verticalDpi="200" r:id="rId8"/>
      <headerFooter alignWithMargins="0"/>
    </customSheetView>
    <customSheetView guid="{DD93152C-0901-2847-87B6-6A5A77336527}" showGridLines="0">
      <selection activeCell="I14" sqref="I14"/>
      <pageMargins left="0.78740157480314965" right="0.78740157480314965" top="0.59" bottom="0.59055118110236227" header="0.51181102362204722" footer="0.51181102362204722"/>
      <pageSetup paperSize="9" fitToHeight="0" orientation="landscape" horizontalDpi="200" verticalDpi="200" r:id="rId9"/>
      <headerFooter alignWithMargins="0"/>
    </customSheetView>
    <customSheetView guid="{D08856E5-1694-2C4B-9C35-2E5A298BF80F}" showPageBreaks="1" showGridLines="0">
      <selection activeCell="I14" sqref="I14"/>
      <pageMargins left="0.78740157480314965" right="0.78740157480314965" top="0.59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E8263E98-0EC8-2144-9609-AF9619A50EEC}" showGridLines="0">
      <selection activeCell="J9" sqref="J9"/>
      <pageMargins left="0.78740157480314965" right="0.78740157480314965" top="0.59" bottom="0.59055118110236227" header="0.51181102362204722" footer="0.51181102362204722"/>
      <pageSetup paperSize="9" fitToHeight="0" orientation="landscape" horizontalDpi="200" verticalDpi="200" r:id="rId11"/>
      <headerFooter alignWithMargins="0"/>
    </customSheetView>
    <customSheetView guid="{D6B1A6F2-8FB3-4145-8FCD-689EA09752BF}" showGridLines="0">
      <selection activeCell="J9" sqref="J9"/>
      <pageMargins left="0.78740157480314965" right="0.78740157480314965" top="0.59" bottom="0.59055118110236227" header="0.51181102362204722" footer="0.51181102362204722"/>
      <pageSetup paperSize="9" fitToHeight="0" orientation="landscape" horizontalDpi="200" verticalDpi="200" r:id="rId12"/>
      <headerFooter alignWithMargins="0"/>
    </customSheetView>
    <customSheetView guid="{271660B1-6CB6-6F49-9CEE-16B6A8A3D5FD}" showGridLines="0">
      <selection activeCell="J9" sqref="J9"/>
      <pageMargins left="0.78740157480314965" right="0.78740157480314965" top="0.59" bottom="0.59055118110236227" header="0.51181102362204722" footer="0.51181102362204722"/>
      <pageSetup paperSize="9" fitToHeight="0" orientation="landscape" horizontalDpi="200" verticalDpi="200" r:id="rId13"/>
      <headerFooter alignWithMargins="0"/>
    </customSheetView>
    <customSheetView guid="{CB367315-3D3C-E941-9652-C7D5374EDB4E}" showGridLines="0">
      <selection activeCell="J9" sqref="J9"/>
      <pageMargins left="0.78740157480314965" right="0.78740157480314965" top="0.59" bottom="0.59055118110236227" header="0.51181102362204722" footer="0.51181102362204722"/>
      <pageSetup paperSize="9" fitToHeight="0" orientation="landscape" horizontalDpi="200" verticalDpi="200" r:id="rId14"/>
      <headerFooter alignWithMargins="0"/>
    </customSheetView>
    <customSheetView guid="{1B7D0D4D-BBA4-504B-A36F-4ADCC7A2AFCE}" showGridLines="0">
      <selection activeCell="I14" sqref="I14"/>
      <pageMargins left="0.78740157480314965" right="0.78740157480314965" top="0.59" bottom="0.59055118110236227" header="0.51181102362204722" footer="0.51181102362204722"/>
      <pageSetup paperSize="9" fitToHeight="0" orientation="landscape" horizontalDpi="200" verticalDpi="200" r:id="rId15"/>
      <headerFooter alignWithMargins="0"/>
    </customSheetView>
    <customSheetView guid="{4379138C-A6A3-E045-9961-DEB2F8FD6E47}" showGridLines="0">
      <pageMargins left="0.78740157480314965" right="0.78740157480314965" top="0.59" bottom="0.59055118110236227" header="0.51181102362204722" footer="0.51181102362204722"/>
      <pageSetup paperSize="9" scale="75" fitToHeight="0" horizontalDpi="200" verticalDpi="200" r:id="rId16"/>
      <headerFooter alignWithMargins="0"/>
    </customSheetView>
    <customSheetView guid="{886C709C-B6A8-3D46-9271-C9E75061DDD1}" showPageBreaks="1" showGridLines="0">
      <pageMargins left="0.78740157480314965" right="0.78740157480314965" top="0.59" bottom="0.59055118110236227" header="0.51181102362204722" footer="0.51181102362204722"/>
      <pageSetup paperSize="9" scale="75" fitToHeight="0" horizontalDpi="200" verticalDpi="200" r:id="rId17"/>
      <headerFooter alignWithMargins="0"/>
    </customSheetView>
    <customSheetView guid="{931E0F76-57EA-384B-AA0E-261CDD1666AC}" showGridLines="0">
      <pageMargins left="0.78740157480314965" right="0.78740157480314965" top="0.59" bottom="0.59055118110236227" header="0.51181102362204722" footer="0.51181102362204722"/>
      <pageSetup paperSize="9" scale="75" fitToHeight="0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H14" sqref="H14:I14"/>
      <pageMargins left="0.7" right="0.7" top="0.75" bottom="0.75" header="0.3" footer="0.3"/>
      <pageSetup paperSize="9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H14" sqref="H14:I14"/>
      <pageMargins left="0.7" right="0.7" top="0.75" bottom="0.75" header="0.3" footer="0.3"/>
      <pageSetup paperSize="9" orientation="landscape" horizontalDpi="200" verticalDpi="200" r:id="rId20"/>
      <headerFooter alignWithMargins="0"/>
    </customSheetView>
  </customSheetViews>
  <mergeCells count="4">
    <mergeCell ref="B3:D3"/>
    <mergeCell ref="E3:G3"/>
    <mergeCell ref="H3:J3"/>
    <mergeCell ref="A3:A4"/>
  </mergeCells>
  <phoneticPr fontId="2"/>
  <pageMargins left="0.7" right="0.7" top="0.75" bottom="0.75" header="0.3" footer="0.3"/>
  <pageSetup paperSize="9" orientation="landscape" horizontalDpi="200" verticalDpi="200" r:id="rId2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40"/>
  <sheetViews>
    <sheetView showGridLines="0" view="pageBreakPreview" zoomScaleSheetLayoutView="100" workbookViewId="0"/>
  </sheetViews>
  <sheetFormatPr defaultColWidth="9" defaultRowHeight="10.8" x14ac:dyDescent="0.2"/>
  <cols>
    <col min="1" max="1" width="4.44140625" style="1" customWidth="1"/>
    <col min="2" max="2" width="11.109375" style="1" customWidth="1"/>
    <col min="3" max="3" width="10.6640625" style="13" customWidth="1"/>
    <col min="4" max="12" width="10" style="1" customWidth="1"/>
    <col min="13" max="13" width="10" style="13" customWidth="1"/>
    <col min="14" max="15" width="12.33203125" style="1" customWidth="1"/>
    <col min="16" max="24" width="9.33203125" style="1" customWidth="1"/>
    <col min="25" max="16384" width="9" style="1"/>
  </cols>
  <sheetData>
    <row r="1" spans="1:20" s="27" customFormat="1" ht="21.75" customHeight="1" x14ac:dyDescent="0.2">
      <c r="A1" s="111" t="s">
        <v>261</v>
      </c>
      <c r="C1" s="25"/>
      <c r="H1" s="53"/>
      <c r="M1" s="25"/>
    </row>
    <row r="2" spans="1:20" s="27" customFormat="1" ht="15" customHeight="1" x14ac:dyDescent="0.2">
      <c r="A2" s="112"/>
      <c r="B2" s="113"/>
      <c r="C2" s="112"/>
      <c r="D2" s="46"/>
      <c r="E2" s="46"/>
      <c r="F2" s="46"/>
      <c r="G2" s="117"/>
      <c r="H2" s="117"/>
      <c r="I2" s="117"/>
      <c r="J2" s="117"/>
      <c r="K2" s="113"/>
      <c r="L2" s="112"/>
      <c r="M2" s="49" t="s">
        <v>260</v>
      </c>
      <c r="N2" s="25"/>
      <c r="O2" s="25"/>
      <c r="P2" s="25"/>
      <c r="Q2" s="115"/>
      <c r="R2" s="115"/>
      <c r="S2" s="115"/>
      <c r="T2" s="115"/>
    </row>
    <row r="3" spans="1:20" s="25" customFormat="1" ht="36" x14ac:dyDescent="0.2">
      <c r="A3" s="185" t="s">
        <v>34</v>
      </c>
      <c r="B3" s="186"/>
      <c r="C3" s="21" t="s">
        <v>22</v>
      </c>
      <c r="D3" s="116" t="s">
        <v>215</v>
      </c>
      <c r="E3" s="116" t="s">
        <v>250</v>
      </c>
      <c r="F3" s="116" t="s">
        <v>101</v>
      </c>
      <c r="G3" s="116" t="s">
        <v>259</v>
      </c>
      <c r="H3" s="116" t="s">
        <v>74</v>
      </c>
      <c r="I3" s="118" t="s">
        <v>87</v>
      </c>
      <c r="J3" s="37" t="s">
        <v>258</v>
      </c>
      <c r="K3" s="37" t="s">
        <v>257</v>
      </c>
      <c r="L3" s="37" t="s">
        <v>256</v>
      </c>
      <c r="M3" s="37" t="s">
        <v>255</v>
      </c>
      <c r="N3" s="119"/>
      <c r="O3" s="119"/>
      <c r="P3" s="119"/>
      <c r="Q3" s="119"/>
      <c r="R3" s="119"/>
      <c r="S3" s="119"/>
    </row>
    <row r="4" spans="1:20" s="27" customFormat="1" ht="15.75" customHeight="1" x14ac:dyDescent="0.2">
      <c r="A4" s="187" t="s">
        <v>243</v>
      </c>
      <c r="B4" s="37" t="s">
        <v>152</v>
      </c>
      <c r="C4" s="24">
        <v>2</v>
      </c>
      <c r="D4" s="24">
        <v>1</v>
      </c>
      <c r="E4" s="24">
        <v>1</v>
      </c>
      <c r="F4" s="24" t="s">
        <v>48</v>
      </c>
      <c r="G4" s="24" t="s">
        <v>48</v>
      </c>
      <c r="H4" s="24" t="s">
        <v>48</v>
      </c>
      <c r="I4" s="24" t="s">
        <v>48</v>
      </c>
      <c r="J4" s="24" t="s">
        <v>48</v>
      </c>
      <c r="K4" s="24" t="s">
        <v>48</v>
      </c>
      <c r="L4" s="24" t="s">
        <v>48</v>
      </c>
      <c r="M4" s="24" t="s">
        <v>48</v>
      </c>
      <c r="N4" s="26"/>
      <c r="O4" s="26"/>
      <c r="P4" s="26"/>
      <c r="Q4" s="26"/>
      <c r="R4" s="26"/>
      <c r="S4" s="26"/>
    </row>
    <row r="5" spans="1:20" s="27" customFormat="1" ht="15.75" customHeight="1" x14ac:dyDescent="0.2">
      <c r="A5" s="187"/>
      <c r="B5" s="37" t="s">
        <v>253</v>
      </c>
      <c r="C5" s="24">
        <f>SUM(D5:M5)</f>
        <v>2</v>
      </c>
      <c r="D5" s="24" t="s">
        <v>48</v>
      </c>
      <c r="E5" s="24" t="s">
        <v>48</v>
      </c>
      <c r="F5" s="24" t="s">
        <v>48</v>
      </c>
      <c r="G5" s="24">
        <v>1</v>
      </c>
      <c r="H5" s="24" t="s">
        <v>48</v>
      </c>
      <c r="I5" s="24">
        <v>1</v>
      </c>
      <c r="J5" s="24" t="s">
        <v>48</v>
      </c>
      <c r="K5" s="24" t="s">
        <v>48</v>
      </c>
      <c r="L5" s="24" t="s">
        <v>48</v>
      </c>
      <c r="M5" s="24" t="s">
        <v>48</v>
      </c>
      <c r="N5" s="26"/>
      <c r="O5" s="26"/>
      <c r="P5" s="26"/>
      <c r="Q5" s="26"/>
      <c r="R5" s="26"/>
      <c r="S5" s="26"/>
    </row>
    <row r="6" spans="1:20" s="27" customFormat="1" ht="15.75" customHeight="1" x14ac:dyDescent="0.2">
      <c r="A6" s="187"/>
      <c r="B6" s="37" t="s">
        <v>252</v>
      </c>
      <c r="C6" s="24">
        <v>1</v>
      </c>
      <c r="D6" s="24" t="s">
        <v>48</v>
      </c>
      <c r="E6" s="24" t="s">
        <v>48</v>
      </c>
      <c r="F6" s="24" t="s">
        <v>48</v>
      </c>
      <c r="G6" s="24" t="s">
        <v>48</v>
      </c>
      <c r="H6" s="24">
        <v>1</v>
      </c>
      <c r="I6" s="24" t="s">
        <v>48</v>
      </c>
      <c r="J6" s="24" t="s">
        <v>48</v>
      </c>
      <c r="K6" s="24" t="s">
        <v>48</v>
      </c>
      <c r="L6" s="24" t="s">
        <v>48</v>
      </c>
      <c r="M6" s="24" t="s">
        <v>48</v>
      </c>
      <c r="N6" s="26"/>
      <c r="O6" s="26"/>
      <c r="P6" s="26"/>
      <c r="Q6" s="26"/>
      <c r="R6" s="26"/>
      <c r="S6" s="26"/>
    </row>
    <row r="7" spans="1:20" s="27" customFormat="1" ht="15.75" customHeight="1" x14ac:dyDescent="0.2">
      <c r="A7" s="187"/>
      <c r="B7" s="37" t="s">
        <v>179</v>
      </c>
      <c r="C7" s="24">
        <v>1</v>
      </c>
      <c r="D7" s="24">
        <v>0</v>
      </c>
      <c r="E7" s="24">
        <v>1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6"/>
      <c r="O7" s="26"/>
      <c r="P7" s="26"/>
      <c r="Q7" s="26"/>
      <c r="R7" s="26"/>
      <c r="S7" s="26"/>
    </row>
    <row r="8" spans="1:20" s="27" customFormat="1" ht="15.75" customHeight="1" x14ac:dyDescent="0.2">
      <c r="A8" s="188"/>
      <c r="B8" s="37" t="s">
        <v>264</v>
      </c>
      <c r="C8" s="120">
        <f>SUM(D8:M8)</f>
        <v>4</v>
      </c>
      <c r="D8" s="120">
        <v>0</v>
      </c>
      <c r="E8" s="120">
        <v>0</v>
      </c>
      <c r="F8" s="120">
        <v>0</v>
      </c>
      <c r="G8" s="120">
        <v>4</v>
      </c>
      <c r="H8" s="120">
        <v>0</v>
      </c>
      <c r="I8" s="120">
        <v>0</v>
      </c>
      <c r="J8" s="120">
        <v>0</v>
      </c>
      <c r="K8" s="120">
        <v>0</v>
      </c>
      <c r="L8" s="120">
        <v>0</v>
      </c>
      <c r="M8" s="120">
        <v>0</v>
      </c>
      <c r="N8" s="26"/>
      <c r="O8" s="26"/>
      <c r="P8" s="26"/>
      <c r="Q8" s="26"/>
      <c r="R8" s="26"/>
      <c r="S8" s="26"/>
    </row>
    <row r="9" spans="1:20" s="27" customFormat="1" ht="16.5" customHeight="1" x14ac:dyDescent="0.2">
      <c r="A9" s="189" t="s">
        <v>254</v>
      </c>
      <c r="B9" s="37" t="s">
        <v>152</v>
      </c>
      <c r="C9" s="24">
        <v>335</v>
      </c>
      <c r="D9" s="24">
        <v>9</v>
      </c>
      <c r="E9" s="24">
        <v>8</v>
      </c>
      <c r="F9" s="24" t="s">
        <v>48</v>
      </c>
      <c r="G9" s="24">
        <v>43</v>
      </c>
      <c r="H9" s="24">
        <v>99</v>
      </c>
      <c r="I9" s="24">
        <v>48</v>
      </c>
      <c r="J9" s="24" t="s">
        <v>48</v>
      </c>
      <c r="K9" s="24">
        <v>2</v>
      </c>
      <c r="L9" s="24" t="s">
        <v>48</v>
      </c>
      <c r="M9" s="24">
        <v>126</v>
      </c>
      <c r="T9" s="53"/>
    </row>
    <row r="10" spans="1:20" s="27" customFormat="1" ht="16.5" customHeight="1" x14ac:dyDescent="0.2">
      <c r="A10" s="190"/>
      <c r="B10" s="37" t="s">
        <v>253</v>
      </c>
      <c r="C10" s="24">
        <f>SUM(D10:M10)</f>
        <v>334</v>
      </c>
      <c r="D10" s="24">
        <v>3</v>
      </c>
      <c r="E10" s="24">
        <v>6</v>
      </c>
      <c r="F10" s="24" t="s">
        <v>48</v>
      </c>
      <c r="G10" s="24">
        <v>52</v>
      </c>
      <c r="H10" s="24">
        <v>100</v>
      </c>
      <c r="I10" s="24">
        <v>51</v>
      </c>
      <c r="J10" s="24" t="s">
        <v>48</v>
      </c>
      <c r="K10" s="24">
        <v>2</v>
      </c>
      <c r="L10" s="24" t="s">
        <v>48</v>
      </c>
      <c r="M10" s="24">
        <v>120</v>
      </c>
      <c r="T10" s="53"/>
    </row>
    <row r="11" spans="1:20" s="27" customFormat="1" ht="16.5" customHeight="1" x14ac:dyDescent="0.2">
      <c r="A11" s="190"/>
      <c r="B11" s="37" t="s">
        <v>252</v>
      </c>
      <c r="C11" s="24">
        <v>509</v>
      </c>
      <c r="D11" s="24">
        <v>7</v>
      </c>
      <c r="E11" s="24">
        <v>4</v>
      </c>
      <c r="F11" s="24" t="s">
        <v>48</v>
      </c>
      <c r="G11" s="24">
        <v>46</v>
      </c>
      <c r="H11" s="24">
        <v>100</v>
      </c>
      <c r="I11" s="24">
        <v>36</v>
      </c>
      <c r="J11" s="24">
        <v>3</v>
      </c>
      <c r="K11" s="24">
        <v>5</v>
      </c>
      <c r="L11" s="24" t="s">
        <v>48</v>
      </c>
      <c r="M11" s="24">
        <v>308</v>
      </c>
      <c r="T11" s="53"/>
    </row>
    <row r="12" spans="1:20" s="27" customFormat="1" ht="16.5" customHeight="1" x14ac:dyDescent="0.2">
      <c r="A12" s="190"/>
      <c r="B12" s="37" t="s">
        <v>179</v>
      </c>
      <c r="C12" s="24">
        <v>364</v>
      </c>
      <c r="D12" s="24">
        <v>3</v>
      </c>
      <c r="E12" s="24">
        <v>7</v>
      </c>
      <c r="F12" s="24">
        <v>0</v>
      </c>
      <c r="G12" s="24">
        <v>41</v>
      </c>
      <c r="H12" s="24">
        <v>94</v>
      </c>
      <c r="I12" s="24">
        <v>49</v>
      </c>
      <c r="J12" s="24">
        <v>1</v>
      </c>
      <c r="K12" s="24">
        <v>1</v>
      </c>
      <c r="L12" s="24">
        <v>1</v>
      </c>
      <c r="M12" s="24">
        <v>167</v>
      </c>
      <c r="T12" s="53"/>
    </row>
    <row r="13" spans="1:20" s="27" customFormat="1" ht="16.5" customHeight="1" x14ac:dyDescent="0.2">
      <c r="A13" s="191"/>
      <c r="B13" s="37" t="s">
        <v>264</v>
      </c>
      <c r="C13" s="120">
        <f>SUM(D13:M13)</f>
        <v>386</v>
      </c>
      <c r="D13" s="120">
        <v>6</v>
      </c>
      <c r="E13" s="120">
        <v>7</v>
      </c>
      <c r="F13" s="120">
        <v>1</v>
      </c>
      <c r="G13" s="120">
        <v>57</v>
      </c>
      <c r="H13" s="120">
        <v>117</v>
      </c>
      <c r="I13" s="120">
        <v>47</v>
      </c>
      <c r="J13" s="120">
        <v>2</v>
      </c>
      <c r="K13" s="120">
        <v>0</v>
      </c>
      <c r="L13" s="120">
        <v>1</v>
      </c>
      <c r="M13" s="120">
        <v>148</v>
      </c>
      <c r="T13" s="53"/>
    </row>
    <row r="14" spans="1:20" s="27" customFormat="1" ht="18" customHeight="1" x14ac:dyDescent="0.2">
      <c r="A14" s="112" t="s">
        <v>251</v>
      </c>
      <c r="B14" s="113"/>
      <c r="C14" s="46"/>
      <c r="D14" s="48"/>
      <c r="E14" s="48"/>
      <c r="F14" s="48"/>
      <c r="G14" s="48"/>
      <c r="H14" s="48"/>
      <c r="I14" s="48"/>
      <c r="J14" s="113"/>
      <c r="K14" s="113"/>
      <c r="L14" s="113"/>
      <c r="M14" s="49" t="s">
        <v>249</v>
      </c>
    </row>
    <row r="15" spans="1:20" s="27" customFormat="1" ht="15.75" customHeight="1" x14ac:dyDescent="0.2">
      <c r="B15" s="114"/>
      <c r="C15" s="25"/>
      <c r="D15" s="26"/>
      <c r="E15" s="26"/>
      <c r="F15" s="26"/>
      <c r="G15" s="26"/>
      <c r="H15" s="26"/>
      <c r="I15" s="26"/>
      <c r="M15" s="25"/>
    </row>
    <row r="16" spans="1:20" s="27" customFormat="1" ht="15.75" customHeight="1" x14ac:dyDescent="0.2">
      <c r="B16" s="114"/>
      <c r="C16" s="25"/>
      <c r="D16" s="26"/>
      <c r="E16" s="26"/>
      <c r="F16" s="26"/>
      <c r="G16" s="26"/>
      <c r="H16" s="26"/>
      <c r="I16" s="26"/>
      <c r="M16" s="25"/>
    </row>
    <row r="17" spans="2:13" s="27" customFormat="1" ht="15.75" customHeight="1" x14ac:dyDescent="0.2">
      <c r="B17" s="114"/>
      <c r="C17" s="115"/>
      <c r="D17" s="26"/>
      <c r="E17" s="26"/>
      <c r="F17" s="26"/>
      <c r="G17" s="26"/>
      <c r="H17" s="26"/>
      <c r="I17" s="26"/>
      <c r="M17" s="25"/>
    </row>
    <row r="18" spans="2:13" s="27" customFormat="1" ht="15.75" customHeight="1" x14ac:dyDescent="0.2">
      <c r="C18" s="25"/>
      <c r="D18" s="113"/>
      <c r="M18" s="25"/>
    </row>
    <row r="19" spans="2:13" s="27" customFormat="1" ht="15.75" customHeight="1" x14ac:dyDescent="0.2">
      <c r="C19" s="25"/>
      <c r="M19" s="25"/>
    </row>
    <row r="20" spans="2:13" s="27" customFormat="1" ht="22.5" customHeight="1" x14ac:dyDescent="0.2">
      <c r="C20" s="25"/>
      <c r="M20" s="25"/>
    </row>
    <row r="21" spans="2:13" s="27" customFormat="1" ht="22.5" customHeight="1" x14ac:dyDescent="0.2">
      <c r="C21" s="25"/>
      <c r="M21" s="25"/>
    </row>
    <row r="22" spans="2:13" s="27" customFormat="1" ht="22.5" customHeight="1" x14ac:dyDescent="0.2">
      <c r="C22" s="25"/>
      <c r="M22" s="25"/>
    </row>
    <row r="23" spans="2:13" s="27" customFormat="1" ht="22.5" customHeight="1" x14ac:dyDescent="0.2">
      <c r="C23" s="25"/>
      <c r="M23" s="25"/>
    </row>
    <row r="24" spans="2:13" s="27" customFormat="1" ht="22.5" customHeight="1" x14ac:dyDescent="0.2">
      <c r="C24" s="25"/>
      <c r="M24" s="25"/>
    </row>
    <row r="25" spans="2:13" s="27" customFormat="1" ht="22.5" customHeight="1" x14ac:dyDescent="0.2">
      <c r="C25" s="25"/>
      <c r="M25" s="25"/>
    </row>
    <row r="26" spans="2:13" s="27" customFormat="1" ht="22.5" customHeight="1" x14ac:dyDescent="0.2">
      <c r="C26" s="25"/>
      <c r="M26" s="25"/>
    </row>
    <row r="27" spans="2:13" s="27" customFormat="1" ht="22.5" customHeight="1" x14ac:dyDescent="0.2">
      <c r="C27" s="25"/>
      <c r="M27" s="25"/>
    </row>
    <row r="28" spans="2:13" s="27" customFormat="1" ht="22.5" customHeight="1" x14ac:dyDescent="0.2">
      <c r="C28" s="25"/>
      <c r="M28" s="25"/>
    </row>
    <row r="29" spans="2:13" s="27" customFormat="1" ht="22.5" customHeight="1" x14ac:dyDescent="0.2">
      <c r="C29" s="25"/>
      <c r="M29" s="25"/>
    </row>
    <row r="30" spans="2:13" s="27" customFormat="1" ht="22.5" customHeight="1" x14ac:dyDescent="0.2">
      <c r="C30" s="25"/>
      <c r="M30" s="25"/>
    </row>
    <row r="31" spans="2:13" s="27" customFormat="1" ht="22.5" customHeight="1" x14ac:dyDescent="0.2">
      <c r="C31" s="25"/>
      <c r="M31" s="25"/>
    </row>
    <row r="32" spans="2:13" s="27" customFormat="1" ht="22.5" customHeight="1" x14ac:dyDescent="0.2">
      <c r="C32" s="25"/>
      <c r="M32" s="25"/>
    </row>
    <row r="33" spans="3:13" s="27" customFormat="1" ht="22.5" customHeight="1" x14ac:dyDescent="0.2">
      <c r="C33" s="25"/>
      <c r="M33" s="25"/>
    </row>
    <row r="34" spans="3:13" s="27" customFormat="1" ht="22.5" customHeight="1" x14ac:dyDescent="0.2">
      <c r="C34" s="25"/>
      <c r="M34" s="25"/>
    </row>
    <row r="35" spans="3:13" s="27" customFormat="1" ht="22.5" customHeight="1" x14ac:dyDescent="0.2">
      <c r="C35" s="25"/>
      <c r="M35" s="25"/>
    </row>
    <row r="36" spans="3:13" s="27" customFormat="1" ht="22.5" customHeight="1" x14ac:dyDescent="0.2">
      <c r="C36" s="25"/>
      <c r="M36" s="25"/>
    </row>
    <row r="37" spans="3:13" s="27" customFormat="1" ht="22.5" customHeight="1" x14ac:dyDescent="0.2">
      <c r="C37" s="25"/>
      <c r="M37" s="25"/>
    </row>
    <row r="38" spans="3:13" s="27" customFormat="1" ht="22.5" customHeight="1" x14ac:dyDescent="0.2">
      <c r="C38" s="25"/>
      <c r="M38" s="25"/>
    </row>
    <row r="39" spans="3:13" s="27" customFormat="1" ht="22.5" customHeight="1" x14ac:dyDescent="0.2">
      <c r="C39" s="25"/>
      <c r="M39" s="25"/>
    </row>
    <row r="40" spans="3:13" ht="22.5" customHeight="1" x14ac:dyDescent="0.2"/>
  </sheetData>
  <customSheetViews>
    <customSheetView guid="{69517510-72C6-46E4-AF54-0B20AA80610A}" showPageBreaks="1" showGridLines="0" printArea="1" view="pageBreakPreview">
      <selection activeCell="C14" sqref="C14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B2F7F4C2-7319-4A81-8738-93BD1150A3D9}" showPageBreaks="1" showGridLines="0" printArea="1" view="pageBreakPreview">
      <selection activeCell="C14" sqref="C14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CB1E5D52-6238-E64B-BB32-E480131AAA1D}" showPageBreaks="1" showGridLines="0" printArea="1" view="pageBreakPreview">
      <selection activeCell="C14" sqref="C14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165929BF-7974-CA4E-9F12-A80910551A25}" showGridLines="0" printArea="1" view="pageBreakPreview">
      <selection activeCell="C14" sqref="C14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D6B1A6F2-8FB3-4145-8FCD-689EA09752BF}" showGridLines="0" printArea="1" view="pageBreakPreview">
      <selection activeCell="C14" sqref="C14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271660B1-6CB6-6F49-9CEE-16B6A8A3D5FD}" showGridLines="0" printArea="1" view="pageBreakPreview">
      <selection activeCell="C14" sqref="C14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CB367315-3D3C-E941-9652-C7D5374EDB4E}" showGridLines="0" printArea="1" view="pageBreakPreview">
      <selection activeCell="C14" sqref="C14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1B7D0D4D-BBA4-504B-A36F-4ADCC7A2AFCE}" showGridLines="0" printArea="1" view="pageBreakPreview">
      <selection activeCell="C14" sqref="C14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8"/>
      <headerFooter alignWithMargins="0"/>
    </customSheetView>
    <customSheetView guid="{4379138C-A6A3-E045-9961-DEB2F8FD6E47}" showGridLines="0" printArea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9"/>
      <headerFooter alignWithMargins="0"/>
    </customSheetView>
    <customSheetView guid="{886C709C-B6A8-3D46-9271-C9E75061DDD1}" showPageBreaks="1" showGridLines="0" printArea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931E0F76-57EA-384B-AA0E-261CDD1666AC}" showGridLines="0" printArea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1"/>
      <headerFooter alignWithMargins="0"/>
    </customSheetView>
    <customSheetView guid="{C1D833D9-64CE-4401-BB74-0C1AF8DFBB6A}" showPageBreaks="1" showGridLines="0" printArea="1" view="pageBreakPreview">
      <selection activeCell="C16" sqref="C16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2"/>
      <headerFooter alignWithMargins="0"/>
    </customSheetView>
    <customSheetView guid="{FF6A9635-A877-4C2C-8C94-D5E4E5237035}" showPageBreaks="1" showGridLines="0" printArea="1" view="pageBreakPreview">
      <selection activeCell="C14" sqref="C14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3"/>
      <headerFooter alignWithMargins="0"/>
    </customSheetView>
  </customSheetViews>
  <mergeCells count="3">
    <mergeCell ref="A3:B3"/>
    <mergeCell ref="A4:A8"/>
    <mergeCell ref="A9:A13"/>
  </mergeCells>
  <phoneticPr fontId="12"/>
  <pageMargins left="0.78740157480314965" right="0.78740157480314965" top="0.59055118110236227" bottom="0.59055118110236227" header="0.51181102362204722" footer="0.51181102362204722"/>
  <pageSetup paperSize="9" fitToHeight="0" orientation="landscape" horizontalDpi="200" verticalDpi="200" r:id="rId14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C94A7-BEFE-4388-B090-4DA7AF8C2895}">
  <sheetPr>
    <pageSetUpPr fitToPage="1"/>
  </sheetPr>
  <dimension ref="A1:M39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6.77734375" style="134" customWidth="1"/>
    <col min="2" max="2" width="4.44140625" style="133" bestFit="1" customWidth="1"/>
    <col min="3" max="3" width="7.44140625" style="133" bestFit="1" customWidth="1"/>
    <col min="4" max="7" width="10.6640625" style="133" customWidth="1"/>
    <col min="8" max="8" width="10.6640625" style="134" customWidth="1"/>
    <col min="9" max="13" width="10.6640625" style="133" customWidth="1"/>
    <col min="14" max="17" width="9.33203125" style="133" customWidth="1"/>
    <col min="18" max="16384" width="9" style="133"/>
  </cols>
  <sheetData>
    <row r="1" spans="1:13" s="123" customFormat="1" ht="18.75" customHeight="1" x14ac:dyDescent="0.2">
      <c r="A1" s="121" t="s">
        <v>278</v>
      </c>
      <c r="B1" s="122"/>
      <c r="C1" s="122"/>
      <c r="D1" s="122"/>
      <c r="E1" s="122"/>
      <c r="H1" s="124"/>
    </row>
    <row r="2" spans="1:13" s="123" customFormat="1" ht="15" customHeight="1" x14ac:dyDescent="0.2">
      <c r="A2" s="122"/>
      <c r="B2" s="122"/>
      <c r="C2" s="122"/>
      <c r="D2" s="122"/>
      <c r="E2" s="122"/>
      <c r="H2" s="124"/>
      <c r="M2" s="125" t="s">
        <v>279</v>
      </c>
    </row>
    <row r="3" spans="1:13" s="123" customFormat="1" ht="22.5" customHeight="1" x14ac:dyDescent="0.2">
      <c r="A3" s="194" t="s">
        <v>271</v>
      </c>
      <c r="B3" s="195"/>
      <c r="C3" s="196"/>
      <c r="D3" s="200" t="s">
        <v>32</v>
      </c>
      <c r="E3" s="202" t="s">
        <v>280</v>
      </c>
      <c r="F3" s="203"/>
      <c r="G3" s="204"/>
      <c r="H3" s="205" t="s">
        <v>281</v>
      </c>
      <c r="I3" s="206"/>
      <c r="J3" s="207"/>
      <c r="K3" s="205" t="s">
        <v>282</v>
      </c>
      <c r="L3" s="206"/>
      <c r="M3" s="207"/>
    </row>
    <row r="4" spans="1:13" s="123" customFormat="1" ht="22.5" customHeight="1" x14ac:dyDescent="0.2">
      <c r="A4" s="197"/>
      <c r="B4" s="198"/>
      <c r="C4" s="199"/>
      <c r="D4" s="201"/>
      <c r="E4" s="126" t="s">
        <v>283</v>
      </c>
      <c r="F4" s="127" t="s">
        <v>274</v>
      </c>
      <c r="G4" s="127" t="s">
        <v>114</v>
      </c>
      <c r="H4" s="127" t="s">
        <v>283</v>
      </c>
      <c r="I4" s="127" t="s">
        <v>274</v>
      </c>
      <c r="J4" s="127" t="s">
        <v>114</v>
      </c>
      <c r="K4" s="127" t="s">
        <v>283</v>
      </c>
      <c r="L4" s="127" t="s">
        <v>274</v>
      </c>
      <c r="M4" s="127" t="s">
        <v>114</v>
      </c>
    </row>
    <row r="5" spans="1:13" s="123" customFormat="1" ht="27" customHeight="1" x14ac:dyDescent="0.2">
      <c r="A5" s="192" t="s">
        <v>284</v>
      </c>
      <c r="B5" s="193"/>
      <c r="C5" s="128" t="s">
        <v>285</v>
      </c>
      <c r="D5" s="129">
        <v>20974</v>
      </c>
      <c r="E5" s="129">
        <v>10475</v>
      </c>
      <c r="F5" s="129">
        <v>6337</v>
      </c>
      <c r="G5" s="129">
        <v>4138</v>
      </c>
      <c r="H5" s="129">
        <v>11829</v>
      </c>
      <c r="I5" s="129">
        <v>7336</v>
      </c>
      <c r="J5" s="129">
        <v>4493</v>
      </c>
      <c r="K5" s="129">
        <v>3732</v>
      </c>
      <c r="L5" s="129">
        <v>1976</v>
      </c>
      <c r="M5" s="129">
        <v>1756</v>
      </c>
    </row>
    <row r="6" spans="1:13" s="123" customFormat="1" ht="27" customHeight="1" x14ac:dyDescent="0.2">
      <c r="A6" s="192" t="s">
        <v>286</v>
      </c>
      <c r="B6" s="193"/>
      <c r="C6" s="128" t="s">
        <v>285</v>
      </c>
      <c r="D6" s="129">
        <v>23755</v>
      </c>
      <c r="E6" s="129">
        <v>10191</v>
      </c>
      <c r="F6" s="129">
        <v>6125</v>
      </c>
      <c r="G6" s="129">
        <v>4066</v>
      </c>
      <c r="H6" s="129">
        <v>11115</v>
      </c>
      <c r="I6" s="129">
        <v>7020</v>
      </c>
      <c r="J6" s="129">
        <v>4095</v>
      </c>
      <c r="K6" s="129">
        <v>3788</v>
      </c>
      <c r="L6" s="129">
        <v>2067</v>
      </c>
      <c r="M6" s="129">
        <v>1721</v>
      </c>
    </row>
    <row r="7" spans="1:13" s="123" customFormat="1" ht="27" customHeight="1" x14ac:dyDescent="0.2">
      <c r="A7" s="192" t="s">
        <v>287</v>
      </c>
      <c r="B7" s="193"/>
      <c r="C7" s="128" t="s">
        <v>285</v>
      </c>
      <c r="D7" s="129">
        <v>24980</v>
      </c>
      <c r="E7" s="129">
        <v>9977</v>
      </c>
      <c r="F7" s="129">
        <v>5892</v>
      </c>
      <c r="G7" s="129">
        <v>4085</v>
      </c>
      <c r="H7" s="129">
        <v>10056</v>
      </c>
      <c r="I7" s="129">
        <v>6036</v>
      </c>
      <c r="J7" s="129">
        <v>4020</v>
      </c>
      <c r="K7" s="129">
        <v>3812</v>
      </c>
      <c r="L7" s="129">
        <v>2010</v>
      </c>
      <c r="M7" s="129">
        <v>1802</v>
      </c>
    </row>
    <row r="8" spans="1:13" s="123" customFormat="1" ht="27" customHeight="1" x14ac:dyDescent="0.2">
      <c r="A8" s="192" t="s">
        <v>288</v>
      </c>
      <c r="B8" s="193"/>
      <c r="C8" s="128" t="s">
        <v>285</v>
      </c>
      <c r="D8" s="129">
        <v>24531</v>
      </c>
      <c r="E8" s="129">
        <v>10218</v>
      </c>
      <c r="F8" s="129">
        <v>5991</v>
      </c>
      <c r="G8" s="129">
        <v>4227</v>
      </c>
      <c r="H8" s="129">
        <v>9585</v>
      </c>
      <c r="I8" s="129">
        <v>5733</v>
      </c>
      <c r="J8" s="129">
        <v>3852</v>
      </c>
      <c r="K8" s="129">
        <v>3597</v>
      </c>
      <c r="L8" s="129">
        <v>1895</v>
      </c>
      <c r="M8" s="129">
        <v>1702</v>
      </c>
    </row>
    <row r="9" spans="1:13" s="123" customFormat="1" ht="27" customHeight="1" x14ac:dyDescent="0.2">
      <c r="A9" s="192" t="s">
        <v>289</v>
      </c>
      <c r="B9" s="193"/>
      <c r="C9" s="128" t="s">
        <v>285</v>
      </c>
      <c r="D9" s="129">
        <f>SUM(D10:D21)</f>
        <v>23600</v>
      </c>
      <c r="E9" s="129">
        <f t="shared" ref="E9:M9" si="0">SUM(E10:E21)</f>
        <v>9931</v>
      </c>
      <c r="F9" s="129">
        <f t="shared" si="0"/>
        <v>5850</v>
      </c>
      <c r="G9" s="129">
        <f t="shared" si="0"/>
        <v>4081</v>
      </c>
      <c r="H9" s="129">
        <f t="shared" si="0"/>
        <v>9789</v>
      </c>
      <c r="I9" s="129">
        <f t="shared" si="0"/>
        <v>5795</v>
      </c>
      <c r="J9" s="129">
        <f t="shared" si="0"/>
        <v>3994</v>
      </c>
      <c r="K9" s="129">
        <f t="shared" si="0"/>
        <v>3377</v>
      </c>
      <c r="L9" s="129">
        <f t="shared" si="0"/>
        <v>1766</v>
      </c>
      <c r="M9" s="129">
        <f t="shared" si="0"/>
        <v>1611</v>
      </c>
    </row>
    <row r="10" spans="1:13" s="123" customFormat="1" ht="18.75" customHeight="1" x14ac:dyDescent="0.2">
      <c r="A10" s="130"/>
      <c r="B10" s="131" t="s">
        <v>267</v>
      </c>
      <c r="C10" s="132"/>
      <c r="D10" s="129">
        <v>2122</v>
      </c>
      <c r="E10" s="129">
        <f>SUM(F10:G10)</f>
        <v>1145</v>
      </c>
      <c r="F10" s="129">
        <v>617</v>
      </c>
      <c r="G10" s="129">
        <v>528</v>
      </c>
      <c r="H10" s="129">
        <f t="shared" ref="H10:K21" si="1">SUM(I10:J10)</f>
        <v>918</v>
      </c>
      <c r="I10" s="129">
        <v>570</v>
      </c>
      <c r="J10" s="129">
        <v>348</v>
      </c>
      <c r="K10" s="129">
        <f t="shared" si="1"/>
        <v>330</v>
      </c>
      <c r="L10" s="129">
        <v>178</v>
      </c>
      <c r="M10" s="129">
        <v>152</v>
      </c>
    </row>
    <row r="11" spans="1:13" s="123" customFormat="1" ht="18.75" customHeight="1" x14ac:dyDescent="0.2">
      <c r="A11" s="130"/>
      <c r="B11" s="131" t="s">
        <v>43</v>
      </c>
      <c r="C11" s="132"/>
      <c r="D11" s="129">
        <v>1929</v>
      </c>
      <c r="E11" s="129">
        <f t="shared" ref="E11:E21" si="2">SUM(F11:G11)</f>
        <v>917</v>
      </c>
      <c r="F11" s="129">
        <v>537</v>
      </c>
      <c r="G11" s="129">
        <v>380</v>
      </c>
      <c r="H11" s="129">
        <f t="shared" si="1"/>
        <v>896</v>
      </c>
      <c r="I11" s="129">
        <v>548</v>
      </c>
      <c r="J11" s="129">
        <v>348</v>
      </c>
      <c r="K11" s="129">
        <f t="shared" si="1"/>
        <v>328</v>
      </c>
      <c r="L11" s="129">
        <v>178</v>
      </c>
      <c r="M11" s="129">
        <v>150</v>
      </c>
    </row>
    <row r="12" spans="1:13" s="123" customFormat="1" ht="18.75" customHeight="1" x14ac:dyDescent="0.2">
      <c r="A12" s="130"/>
      <c r="B12" s="131" t="s">
        <v>266</v>
      </c>
      <c r="C12" s="132"/>
      <c r="D12" s="129">
        <v>1778</v>
      </c>
      <c r="E12" s="129">
        <f t="shared" si="2"/>
        <v>759</v>
      </c>
      <c r="F12" s="129">
        <v>450</v>
      </c>
      <c r="G12" s="129">
        <v>309</v>
      </c>
      <c r="H12" s="129">
        <f t="shared" si="1"/>
        <v>715</v>
      </c>
      <c r="I12" s="129">
        <v>467</v>
      </c>
      <c r="J12" s="129">
        <v>248</v>
      </c>
      <c r="K12" s="129">
        <f t="shared" si="1"/>
        <v>247</v>
      </c>
      <c r="L12" s="129">
        <v>131</v>
      </c>
      <c r="M12" s="129">
        <v>116</v>
      </c>
    </row>
    <row r="13" spans="1:13" s="123" customFormat="1" ht="18.75" customHeight="1" x14ac:dyDescent="0.2">
      <c r="A13" s="130"/>
      <c r="B13" s="131" t="s">
        <v>84</v>
      </c>
      <c r="C13" s="132"/>
      <c r="D13" s="129">
        <v>2063</v>
      </c>
      <c r="E13" s="129">
        <f t="shared" si="2"/>
        <v>762</v>
      </c>
      <c r="F13" s="129">
        <v>427</v>
      </c>
      <c r="G13" s="129">
        <v>335</v>
      </c>
      <c r="H13" s="129">
        <f t="shared" si="1"/>
        <v>768</v>
      </c>
      <c r="I13" s="129">
        <v>437</v>
      </c>
      <c r="J13" s="129">
        <v>331</v>
      </c>
      <c r="K13" s="129">
        <f t="shared" si="1"/>
        <v>280</v>
      </c>
      <c r="L13" s="129">
        <v>145</v>
      </c>
      <c r="M13" s="129">
        <v>135</v>
      </c>
    </row>
    <row r="14" spans="1:13" s="123" customFormat="1" ht="18.75" customHeight="1" x14ac:dyDescent="0.2">
      <c r="A14" s="130"/>
      <c r="B14" s="131" t="s">
        <v>181</v>
      </c>
      <c r="C14" s="132"/>
      <c r="D14" s="129">
        <v>1767</v>
      </c>
      <c r="E14" s="129">
        <f t="shared" si="2"/>
        <v>761</v>
      </c>
      <c r="F14" s="129">
        <v>482</v>
      </c>
      <c r="G14" s="129">
        <v>279</v>
      </c>
      <c r="H14" s="129">
        <f t="shared" si="1"/>
        <v>729</v>
      </c>
      <c r="I14" s="129">
        <v>476</v>
      </c>
      <c r="J14" s="129">
        <v>253</v>
      </c>
      <c r="K14" s="129">
        <f t="shared" si="1"/>
        <v>239</v>
      </c>
      <c r="L14" s="129">
        <v>126</v>
      </c>
      <c r="M14" s="129">
        <v>113</v>
      </c>
    </row>
    <row r="15" spans="1:13" s="123" customFormat="1" ht="18.75" customHeight="1" x14ac:dyDescent="0.2">
      <c r="A15" s="130"/>
      <c r="B15" s="131" t="s">
        <v>265</v>
      </c>
      <c r="C15" s="132"/>
      <c r="D15" s="129">
        <v>1915</v>
      </c>
      <c r="E15" s="129">
        <f t="shared" si="2"/>
        <v>786</v>
      </c>
      <c r="F15" s="129">
        <v>460</v>
      </c>
      <c r="G15" s="129">
        <v>326</v>
      </c>
      <c r="H15" s="129">
        <f t="shared" si="1"/>
        <v>785</v>
      </c>
      <c r="I15" s="129">
        <v>460</v>
      </c>
      <c r="J15" s="129">
        <v>325</v>
      </c>
      <c r="K15" s="129">
        <f t="shared" si="1"/>
        <v>252</v>
      </c>
      <c r="L15" s="129">
        <v>134</v>
      </c>
      <c r="M15" s="129">
        <v>118</v>
      </c>
    </row>
    <row r="16" spans="1:13" s="123" customFormat="1" ht="18.75" customHeight="1" x14ac:dyDescent="0.2">
      <c r="A16" s="130"/>
      <c r="B16" s="131" t="s">
        <v>290</v>
      </c>
      <c r="C16" s="132"/>
      <c r="D16" s="129">
        <v>2104</v>
      </c>
      <c r="E16" s="129">
        <f t="shared" si="2"/>
        <v>864</v>
      </c>
      <c r="F16" s="129">
        <v>506</v>
      </c>
      <c r="G16" s="129">
        <v>358</v>
      </c>
      <c r="H16" s="129">
        <f t="shared" si="1"/>
        <v>948</v>
      </c>
      <c r="I16" s="129">
        <v>561</v>
      </c>
      <c r="J16" s="129">
        <v>387</v>
      </c>
      <c r="K16" s="129">
        <f t="shared" si="1"/>
        <v>338</v>
      </c>
      <c r="L16" s="129">
        <v>182</v>
      </c>
      <c r="M16" s="129">
        <v>156</v>
      </c>
    </row>
    <row r="17" spans="1:13" s="123" customFormat="1" ht="18.75" customHeight="1" x14ac:dyDescent="0.2">
      <c r="A17" s="130"/>
      <c r="B17" s="131" t="s">
        <v>291</v>
      </c>
      <c r="C17" s="132"/>
      <c r="D17" s="129">
        <v>1813</v>
      </c>
      <c r="E17" s="129">
        <f t="shared" si="2"/>
        <v>724</v>
      </c>
      <c r="F17" s="129">
        <v>433</v>
      </c>
      <c r="G17" s="129">
        <v>291</v>
      </c>
      <c r="H17" s="129">
        <f t="shared" si="1"/>
        <v>844</v>
      </c>
      <c r="I17" s="129">
        <v>514</v>
      </c>
      <c r="J17" s="129">
        <v>330</v>
      </c>
      <c r="K17" s="129">
        <f t="shared" si="1"/>
        <v>269</v>
      </c>
      <c r="L17" s="129">
        <v>141</v>
      </c>
      <c r="M17" s="129">
        <v>128</v>
      </c>
    </row>
    <row r="18" spans="1:13" s="123" customFormat="1" ht="18.75" customHeight="1" x14ac:dyDescent="0.2">
      <c r="A18" s="130"/>
      <c r="B18" s="131" t="s">
        <v>292</v>
      </c>
      <c r="C18" s="132"/>
      <c r="D18" s="129">
        <v>1853</v>
      </c>
      <c r="E18" s="129">
        <f t="shared" si="2"/>
        <v>620</v>
      </c>
      <c r="F18" s="129">
        <v>408</v>
      </c>
      <c r="G18" s="129">
        <v>212</v>
      </c>
      <c r="H18" s="129">
        <f t="shared" si="1"/>
        <v>671</v>
      </c>
      <c r="I18" s="129">
        <v>414</v>
      </c>
      <c r="J18" s="129">
        <v>257</v>
      </c>
      <c r="K18" s="129">
        <f t="shared" si="1"/>
        <v>251</v>
      </c>
      <c r="L18" s="129">
        <v>143</v>
      </c>
      <c r="M18" s="129">
        <v>108</v>
      </c>
    </row>
    <row r="19" spans="1:13" s="123" customFormat="1" ht="18.75" customHeight="1" x14ac:dyDescent="0.2">
      <c r="A19" s="130" t="s">
        <v>293</v>
      </c>
      <c r="B19" s="131" t="s">
        <v>45</v>
      </c>
      <c r="C19" s="132"/>
      <c r="D19" s="129">
        <v>2254</v>
      </c>
      <c r="E19" s="129">
        <f t="shared" si="2"/>
        <v>986</v>
      </c>
      <c r="F19" s="129">
        <v>587</v>
      </c>
      <c r="G19" s="129">
        <v>399</v>
      </c>
      <c r="H19" s="129">
        <f t="shared" si="1"/>
        <v>780</v>
      </c>
      <c r="I19" s="129">
        <v>444</v>
      </c>
      <c r="J19" s="129">
        <v>336</v>
      </c>
      <c r="K19" s="129">
        <f t="shared" si="1"/>
        <v>227</v>
      </c>
      <c r="L19" s="129">
        <v>114</v>
      </c>
      <c r="M19" s="129">
        <v>113</v>
      </c>
    </row>
    <row r="20" spans="1:13" s="123" customFormat="1" ht="18.75" customHeight="1" x14ac:dyDescent="0.2">
      <c r="A20" s="130"/>
      <c r="B20" s="131" t="s">
        <v>263</v>
      </c>
      <c r="C20" s="132"/>
      <c r="D20" s="129">
        <v>1895</v>
      </c>
      <c r="E20" s="129">
        <f t="shared" si="2"/>
        <v>713</v>
      </c>
      <c r="F20" s="129">
        <v>427</v>
      </c>
      <c r="G20" s="129">
        <v>286</v>
      </c>
      <c r="H20" s="129">
        <f t="shared" si="1"/>
        <v>768</v>
      </c>
      <c r="I20" s="129">
        <v>407</v>
      </c>
      <c r="J20" s="129">
        <v>361</v>
      </c>
      <c r="K20" s="129">
        <f t="shared" si="1"/>
        <v>262</v>
      </c>
      <c r="L20" s="129">
        <v>121</v>
      </c>
      <c r="M20" s="129">
        <v>141</v>
      </c>
    </row>
    <row r="21" spans="1:13" s="123" customFormat="1" ht="18.75" customHeight="1" x14ac:dyDescent="0.2">
      <c r="A21" s="130"/>
      <c r="B21" s="131" t="s">
        <v>262</v>
      </c>
      <c r="C21" s="132"/>
      <c r="D21" s="129">
        <v>2107</v>
      </c>
      <c r="E21" s="129">
        <f t="shared" si="2"/>
        <v>894</v>
      </c>
      <c r="F21" s="129">
        <v>516</v>
      </c>
      <c r="G21" s="129">
        <v>378</v>
      </c>
      <c r="H21" s="129">
        <f t="shared" si="1"/>
        <v>967</v>
      </c>
      <c r="I21" s="129">
        <v>497</v>
      </c>
      <c r="J21" s="129">
        <v>470</v>
      </c>
      <c r="K21" s="129">
        <f t="shared" si="1"/>
        <v>354</v>
      </c>
      <c r="L21" s="129">
        <v>173</v>
      </c>
      <c r="M21" s="129">
        <v>181</v>
      </c>
    </row>
    <row r="22" spans="1:13" s="123" customFormat="1" ht="12" customHeight="1" x14ac:dyDescent="0.2">
      <c r="A22" s="123" t="s">
        <v>309</v>
      </c>
      <c r="H22" s="124"/>
      <c r="M22" s="125" t="s">
        <v>294</v>
      </c>
    </row>
    <row r="23" spans="1:13" s="123" customFormat="1" ht="12" customHeight="1" x14ac:dyDescent="0.2">
      <c r="A23" s="123" t="s">
        <v>310</v>
      </c>
      <c r="H23" s="124"/>
    </row>
    <row r="24" spans="1:13" s="123" customFormat="1" ht="12" customHeight="1" x14ac:dyDescent="0.2">
      <c r="H24" s="124"/>
    </row>
    <row r="25" spans="1:13" s="123" customFormat="1" ht="12" customHeight="1" x14ac:dyDescent="0.2">
      <c r="A25" s="123" t="s">
        <v>308</v>
      </c>
      <c r="H25" s="124"/>
    </row>
    <row r="26" spans="1:13" s="123" customFormat="1" ht="22.5" customHeight="1" x14ac:dyDescent="0.2">
      <c r="A26" s="124"/>
      <c r="H26" s="124"/>
    </row>
    <row r="27" spans="1:13" s="123" customFormat="1" ht="22.5" customHeight="1" x14ac:dyDescent="0.2">
      <c r="A27" s="124"/>
      <c r="H27" s="124"/>
    </row>
    <row r="28" spans="1:13" ht="22.5" customHeight="1" x14ac:dyDescent="0.2">
      <c r="A28" s="124"/>
      <c r="B28" s="123"/>
      <c r="C28" s="123"/>
      <c r="D28" s="123"/>
      <c r="E28" s="123"/>
      <c r="F28" s="123"/>
      <c r="G28" s="123"/>
      <c r="H28" s="124"/>
      <c r="I28" s="123"/>
      <c r="J28" s="123"/>
      <c r="K28" s="123"/>
      <c r="L28" s="123"/>
      <c r="M28" s="123"/>
    </row>
    <row r="29" spans="1:13" x14ac:dyDescent="0.2">
      <c r="A29" s="124"/>
      <c r="B29" s="123"/>
      <c r="C29" s="123"/>
      <c r="D29" s="123"/>
      <c r="E29" s="123"/>
      <c r="F29" s="123"/>
      <c r="G29" s="123"/>
      <c r="H29" s="124"/>
      <c r="I29" s="123"/>
      <c r="J29" s="123"/>
      <c r="K29" s="123"/>
      <c r="L29" s="123"/>
      <c r="M29" s="123"/>
    </row>
    <row r="30" spans="1:13" x14ac:dyDescent="0.2">
      <c r="A30" s="124"/>
      <c r="B30" s="123"/>
      <c r="C30" s="123"/>
      <c r="D30" s="123"/>
      <c r="E30" s="123"/>
      <c r="F30" s="123"/>
      <c r="G30" s="123"/>
      <c r="H30" s="124"/>
      <c r="I30" s="123"/>
      <c r="J30" s="123"/>
      <c r="K30" s="123"/>
      <c r="L30" s="123"/>
      <c r="M30" s="123"/>
    </row>
    <row r="31" spans="1:13" x14ac:dyDescent="0.2">
      <c r="A31" s="124"/>
      <c r="B31" s="123"/>
      <c r="C31" s="123"/>
      <c r="D31" s="123"/>
      <c r="E31" s="123"/>
      <c r="F31" s="123"/>
      <c r="G31" s="123"/>
      <c r="H31" s="124"/>
      <c r="I31" s="123"/>
      <c r="J31" s="123"/>
      <c r="K31" s="123"/>
      <c r="L31" s="123"/>
      <c r="M31" s="123"/>
    </row>
    <row r="32" spans="1:13" x14ac:dyDescent="0.2">
      <c r="A32" s="124"/>
      <c r="B32" s="123"/>
      <c r="C32" s="123"/>
      <c r="D32" s="123"/>
      <c r="E32" s="123"/>
      <c r="F32" s="123"/>
      <c r="G32" s="123"/>
      <c r="H32" s="124"/>
      <c r="I32" s="123"/>
      <c r="J32" s="123"/>
      <c r="K32" s="123"/>
      <c r="L32" s="123"/>
      <c r="M32" s="123"/>
    </row>
    <row r="33" spans="1:13" x14ac:dyDescent="0.2">
      <c r="A33" s="124"/>
      <c r="B33" s="123"/>
      <c r="C33" s="123"/>
      <c r="D33" s="123"/>
      <c r="E33" s="123"/>
      <c r="F33" s="123"/>
      <c r="G33" s="123"/>
      <c r="H33" s="124"/>
      <c r="I33" s="123"/>
      <c r="J33" s="123"/>
      <c r="K33" s="123"/>
      <c r="L33" s="123"/>
      <c r="M33" s="123"/>
    </row>
    <row r="34" spans="1:13" x14ac:dyDescent="0.2">
      <c r="A34" s="124"/>
      <c r="B34" s="123"/>
      <c r="C34" s="123"/>
      <c r="D34" s="123"/>
      <c r="E34" s="123"/>
      <c r="F34" s="123"/>
      <c r="G34" s="123"/>
      <c r="H34" s="124"/>
      <c r="I34" s="123"/>
      <c r="J34" s="123"/>
      <c r="K34" s="123"/>
      <c r="L34" s="123"/>
      <c r="M34" s="123"/>
    </row>
    <row r="35" spans="1:13" x14ac:dyDescent="0.2">
      <c r="A35" s="124"/>
      <c r="B35" s="123"/>
      <c r="C35" s="123"/>
      <c r="D35" s="123"/>
      <c r="E35" s="123"/>
      <c r="F35" s="123"/>
      <c r="G35" s="123"/>
      <c r="H35" s="124"/>
      <c r="I35" s="123"/>
      <c r="J35" s="123"/>
      <c r="K35" s="123"/>
      <c r="L35" s="123"/>
      <c r="M35" s="123"/>
    </row>
    <row r="36" spans="1:13" x14ac:dyDescent="0.2">
      <c r="A36" s="124"/>
      <c r="B36" s="123"/>
      <c r="C36" s="123"/>
      <c r="D36" s="123"/>
      <c r="E36" s="123"/>
      <c r="F36" s="123"/>
      <c r="G36" s="123"/>
      <c r="H36" s="124"/>
      <c r="I36" s="123"/>
      <c r="J36" s="123"/>
      <c r="K36" s="123"/>
      <c r="L36" s="123"/>
      <c r="M36" s="123"/>
    </row>
    <row r="37" spans="1:13" x14ac:dyDescent="0.2">
      <c r="A37" s="124"/>
      <c r="B37" s="123"/>
      <c r="C37" s="123"/>
      <c r="D37" s="123"/>
      <c r="E37" s="123"/>
      <c r="F37" s="123"/>
      <c r="G37" s="123"/>
      <c r="H37" s="124"/>
      <c r="I37" s="123"/>
      <c r="J37" s="123"/>
      <c r="K37" s="123"/>
      <c r="L37" s="123"/>
      <c r="M37" s="123"/>
    </row>
    <row r="38" spans="1:13" x14ac:dyDescent="0.2">
      <c r="A38" s="124"/>
      <c r="B38" s="123"/>
      <c r="C38" s="123"/>
      <c r="D38" s="123"/>
      <c r="E38" s="123"/>
      <c r="F38" s="123"/>
      <c r="G38" s="123"/>
      <c r="H38" s="124"/>
      <c r="I38" s="123"/>
      <c r="J38" s="123"/>
      <c r="K38" s="123"/>
      <c r="L38" s="123"/>
      <c r="M38" s="123"/>
    </row>
    <row r="39" spans="1:13" x14ac:dyDescent="0.2">
      <c r="A39" s="124"/>
      <c r="B39" s="123"/>
      <c r="C39" s="123"/>
      <c r="D39" s="123"/>
      <c r="E39" s="123"/>
      <c r="F39" s="123"/>
      <c r="G39" s="123"/>
      <c r="H39" s="124"/>
      <c r="I39" s="123"/>
      <c r="J39" s="123"/>
      <c r="K39" s="123"/>
      <c r="L39" s="123"/>
      <c r="M39" s="123"/>
    </row>
  </sheetData>
  <mergeCells count="10">
    <mergeCell ref="D3:D4"/>
    <mergeCell ref="E3:G3"/>
    <mergeCell ref="H3:J3"/>
    <mergeCell ref="K3:M3"/>
    <mergeCell ref="A5:B5"/>
    <mergeCell ref="A6:B6"/>
    <mergeCell ref="A7:B7"/>
    <mergeCell ref="A8:B8"/>
    <mergeCell ref="A9:B9"/>
    <mergeCell ref="A3:C4"/>
  </mergeCells>
  <phoneticPr fontId="25"/>
  <pageMargins left="0.7" right="0.7" top="0.75" bottom="0.75" header="0.3" footer="0.3"/>
  <pageSetup paperSize="9" orientation="landscape" horizontalDpi="200" verticalDpi="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ECF6-133E-456D-9F41-540A401578F2}">
  <dimension ref="A1:M85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6.77734375" style="147" customWidth="1"/>
    <col min="2" max="2" width="4.44140625" style="143" customWidth="1"/>
    <col min="3" max="3" width="7.44140625" style="143" customWidth="1"/>
    <col min="4" max="5" width="10.44140625" style="143" customWidth="1"/>
    <col min="6" max="6" width="12.6640625" style="143" customWidth="1"/>
    <col min="7" max="7" width="10.44140625" style="147" customWidth="1"/>
    <col min="8" max="13" width="10.44140625" style="143" customWidth="1"/>
    <col min="14" max="27" width="13.109375" style="143" customWidth="1"/>
    <col min="28" max="16384" width="9" style="143"/>
  </cols>
  <sheetData>
    <row r="1" spans="1:13" s="136" customFormat="1" ht="22.5" customHeight="1" x14ac:dyDescent="0.2">
      <c r="A1" s="135" t="s">
        <v>295</v>
      </c>
      <c r="G1" s="137"/>
    </row>
    <row r="2" spans="1:13" s="136" customFormat="1" ht="15" customHeight="1" x14ac:dyDescent="0.15">
      <c r="A2" s="138"/>
      <c r="G2" s="137"/>
      <c r="M2" s="139" t="s">
        <v>296</v>
      </c>
    </row>
    <row r="3" spans="1:13" s="136" customFormat="1" ht="18.75" customHeight="1" x14ac:dyDescent="0.2">
      <c r="A3" s="208" t="s">
        <v>297</v>
      </c>
      <c r="B3" s="209"/>
      <c r="C3" s="210"/>
      <c r="D3" s="214" t="s">
        <v>298</v>
      </c>
      <c r="E3" s="214"/>
      <c r="F3" s="214"/>
      <c r="G3" s="214"/>
      <c r="H3" s="214" t="s">
        <v>299</v>
      </c>
      <c r="I3" s="214"/>
      <c r="J3" s="214" t="s">
        <v>270</v>
      </c>
      <c r="K3" s="214"/>
      <c r="L3" s="214" t="s">
        <v>200</v>
      </c>
      <c r="M3" s="214"/>
    </row>
    <row r="4" spans="1:13" s="137" customFormat="1" ht="30" customHeight="1" x14ac:dyDescent="0.2">
      <c r="A4" s="211"/>
      <c r="B4" s="212"/>
      <c r="C4" s="213"/>
      <c r="D4" s="140" t="s">
        <v>300</v>
      </c>
      <c r="E4" s="140" t="s">
        <v>301</v>
      </c>
      <c r="F4" s="140" t="s">
        <v>302</v>
      </c>
      <c r="G4" s="141" t="s">
        <v>269</v>
      </c>
      <c r="H4" s="141" t="s">
        <v>138</v>
      </c>
      <c r="I4" s="141" t="s">
        <v>268</v>
      </c>
      <c r="J4" s="141" t="s">
        <v>138</v>
      </c>
      <c r="K4" s="141" t="s">
        <v>268</v>
      </c>
      <c r="L4" s="141" t="s">
        <v>138</v>
      </c>
      <c r="M4" s="141" t="s">
        <v>91</v>
      </c>
    </row>
    <row r="5" spans="1:13" ht="27" customHeight="1" x14ac:dyDescent="0.2">
      <c r="A5" s="192" t="s">
        <v>284</v>
      </c>
      <c r="B5" s="193"/>
      <c r="C5" s="142" t="s">
        <v>285</v>
      </c>
      <c r="D5" s="129">
        <v>3116</v>
      </c>
      <c r="E5" s="129">
        <v>2454</v>
      </c>
      <c r="F5" s="129">
        <v>10321</v>
      </c>
      <c r="G5" s="129">
        <v>1240891</v>
      </c>
      <c r="H5" s="129">
        <v>182</v>
      </c>
      <c r="I5" s="129">
        <v>38986</v>
      </c>
      <c r="J5" s="129">
        <v>1195</v>
      </c>
      <c r="K5" s="129">
        <v>481763</v>
      </c>
      <c r="L5" s="129">
        <v>10</v>
      </c>
      <c r="M5" s="129">
        <v>1410</v>
      </c>
    </row>
    <row r="6" spans="1:13" ht="27" customHeight="1" x14ac:dyDescent="0.2">
      <c r="A6" s="192" t="s">
        <v>286</v>
      </c>
      <c r="B6" s="193"/>
      <c r="C6" s="142" t="s">
        <v>285</v>
      </c>
      <c r="D6" s="129">
        <v>2698</v>
      </c>
      <c r="E6" s="129">
        <v>2183</v>
      </c>
      <c r="F6" s="129">
        <v>9207</v>
      </c>
      <c r="G6" s="129">
        <v>1090828</v>
      </c>
      <c r="H6" s="129">
        <v>174</v>
      </c>
      <c r="I6" s="129">
        <v>36546</v>
      </c>
      <c r="J6" s="129">
        <v>957</v>
      </c>
      <c r="K6" s="129">
        <v>367382</v>
      </c>
      <c r="L6" s="129">
        <v>7</v>
      </c>
      <c r="M6" s="129">
        <v>921</v>
      </c>
    </row>
    <row r="7" spans="1:13" ht="27" customHeight="1" x14ac:dyDescent="0.2">
      <c r="A7" s="192" t="s">
        <v>287</v>
      </c>
      <c r="B7" s="193"/>
      <c r="C7" s="142" t="s">
        <v>285</v>
      </c>
      <c r="D7" s="129">
        <v>2731</v>
      </c>
      <c r="E7" s="129">
        <v>2182</v>
      </c>
      <c r="F7" s="129">
        <v>8726</v>
      </c>
      <c r="G7" s="129">
        <v>1041985</v>
      </c>
      <c r="H7" s="129">
        <v>173</v>
      </c>
      <c r="I7" s="129">
        <v>37176</v>
      </c>
      <c r="J7" s="129">
        <v>1023</v>
      </c>
      <c r="K7" s="129">
        <v>406540</v>
      </c>
      <c r="L7" s="129">
        <v>14</v>
      </c>
      <c r="M7" s="129">
        <v>1828</v>
      </c>
    </row>
    <row r="8" spans="1:13" ht="27" customHeight="1" x14ac:dyDescent="0.2">
      <c r="A8" s="192" t="s">
        <v>288</v>
      </c>
      <c r="B8" s="193"/>
      <c r="C8" s="142" t="s">
        <v>285</v>
      </c>
      <c r="D8" s="129">
        <v>2854</v>
      </c>
      <c r="E8" s="129">
        <v>2441</v>
      </c>
      <c r="F8" s="129">
        <v>9659</v>
      </c>
      <c r="G8" s="129">
        <v>1160959</v>
      </c>
      <c r="H8" s="129">
        <v>155</v>
      </c>
      <c r="I8" s="129">
        <v>33702</v>
      </c>
      <c r="J8" s="129">
        <v>1043</v>
      </c>
      <c r="K8" s="129">
        <v>419033</v>
      </c>
      <c r="L8" s="129">
        <v>9</v>
      </c>
      <c r="M8" s="129">
        <v>1536</v>
      </c>
    </row>
    <row r="9" spans="1:13" ht="27" customHeight="1" x14ac:dyDescent="0.2">
      <c r="A9" s="192" t="s">
        <v>289</v>
      </c>
      <c r="B9" s="193"/>
      <c r="C9" s="142" t="s">
        <v>285</v>
      </c>
      <c r="D9" s="129">
        <f>SUM(D10:D21)</f>
        <v>2787</v>
      </c>
      <c r="E9" s="129">
        <f t="shared" ref="E9:M9" si="0">SUM(E10:E21)</f>
        <v>2548</v>
      </c>
      <c r="F9" s="129">
        <f t="shared" si="0"/>
        <v>10329</v>
      </c>
      <c r="G9" s="129">
        <f t="shared" si="0"/>
        <v>1243107</v>
      </c>
      <c r="H9" s="129">
        <f t="shared" si="0"/>
        <v>149</v>
      </c>
      <c r="I9" s="129">
        <f t="shared" si="0"/>
        <v>33013</v>
      </c>
      <c r="J9" s="129">
        <f t="shared" si="0"/>
        <v>984</v>
      </c>
      <c r="K9" s="129">
        <v>393629</v>
      </c>
      <c r="L9" s="129">
        <f t="shared" si="0"/>
        <v>13</v>
      </c>
      <c r="M9" s="129">
        <f t="shared" si="0"/>
        <v>1788</v>
      </c>
    </row>
    <row r="10" spans="1:13" ht="18.75" customHeight="1" x14ac:dyDescent="0.2">
      <c r="A10" s="130"/>
      <c r="B10" s="131" t="s">
        <v>267</v>
      </c>
      <c r="C10" s="144"/>
      <c r="D10" s="145">
        <v>280</v>
      </c>
      <c r="E10" s="129">
        <v>189</v>
      </c>
      <c r="F10" s="129">
        <v>814</v>
      </c>
      <c r="G10" s="129">
        <v>94162</v>
      </c>
      <c r="H10" s="129">
        <v>0</v>
      </c>
      <c r="I10" s="129">
        <v>0</v>
      </c>
      <c r="J10" s="129">
        <v>43</v>
      </c>
      <c r="K10" s="129">
        <v>17493</v>
      </c>
      <c r="L10" s="129">
        <v>0</v>
      </c>
      <c r="M10" s="129">
        <v>0</v>
      </c>
    </row>
    <row r="11" spans="1:13" ht="18.75" customHeight="1" x14ac:dyDescent="0.2">
      <c r="A11" s="130"/>
      <c r="B11" s="131" t="s">
        <v>43</v>
      </c>
      <c r="C11" s="144"/>
      <c r="D11" s="145">
        <v>355</v>
      </c>
      <c r="E11" s="129">
        <v>309</v>
      </c>
      <c r="F11" s="129">
        <v>857</v>
      </c>
      <c r="G11" s="129">
        <v>110342</v>
      </c>
      <c r="H11" s="129">
        <v>0</v>
      </c>
      <c r="I11" s="129">
        <v>0</v>
      </c>
      <c r="J11" s="129">
        <v>108</v>
      </c>
      <c r="K11" s="129">
        <v>40090</v>
      </c>
      <c r="L11" s="129">
        <v>4</v>
      </c>
      <c r="M11" s="129">
        <v>640</v>
      </c>
    </row>
    <row r="12" spans="1:13" ht="18.75" customHeight="1" x14ac:dyDescent="0.2">
      <c r="A12" s="130"/>
      <c r="B12" s="131" t="s">
        <v>266</v>
      </c>
      <c r="C12" s="144"/>
      <c r="D12" s="145">
        <v>253</v>
      </c>
      <c r="E12" s="129">
        <v>259</v>
      </c>
      <c r="F12" s="129">
        <v>896</v>
      </c>
      <c r="G12" s="129">
        <v>101996</v>
      </c>
      <c r="H12" s="129">
        <v>0</v>
      </c>
      <c r="I12" s="129">
        <v>0</v>
      </c>
      <c r="J12" s="129">
        <v>96</v>
      </c>
      <c r="K12" s="129">
        <v>40864</v>
      </c>
      <c r="L12" s="129">
        <v>2</v>
      </c>
      <c r="M12" s="129">
        <v>267</v>
      </c>
    </row>
    <row r="13" spans="1:13" ht="18.75" customHeight="1" x14ac:dyDescent="0.2">
      <c r="A13" s="130"/>
      <c r="B13" s="131" t="s">
        <v>84</v>
      </c>
      <c r="C13" s="144"/>
      <c r="D13" s="145">
        <v>219</v>
      </c>
      <c r="E13" s="129">
        <v>246</v>
      </c>
      <c r="F13" s="129">
        <v>992</v>
      </c>
      <c r="G13" s="129">
        <v>123747</v>
      </c>
      <c r="H13" s="129">
        <v>1</v>
      </c>
      <c r="I13" s="129">
        <v>186</v>
      </c>
      <c r="J13" s="129">
        <v>93</v>
      </c>
      <c r="K13" s="129">
        <v>40174</v>
      </c>
      <c r="L13" s="129">
        <v>0</v>
      </c>
      <c r="M13" s="129">
        <v>0</v>
      </c>
    </row>
    <row r="14" spans="1:13" ht="18.75" customHeight="1" x14ac:dyDescent="0.2">
      <c r="A14" s="130"/>
      <c r="B14" s="131" t="s">
        <v>181</v>
      </c>
      <c r="C14" s="144"/>
      <c r="D14" s="145">
        <v>232</v>
      </c>
      <c r="E14" s="129">
        <v>217</v>
      </c>
      <c r="F14" s="129">
        <v>908</v>
      </c>
      <c r="G14" s="129">
        <v>113524</v>
      </c>
      <c r="H14" s="129">
        <v>0</v>
      </c>
      <c r="I14" s="129">
        <v>0</v>
      </c>
      <c r="J14" s="129">
        <v>111</v>
      </c>
      <c r="K14" s="129">
        <v>40805</v>
      </c>
      <c r="L14" s="129">
        <v>1</v>
      </c>
      <c r="M14" s="129">
        <v>79</v>
      </c>
    </row>
    <row r="15" spans="1:13" ht="18.75" customHeight="1" x14ac:dyDescent="0.2">
      <c r="A15" s="130"/>
      <c r="B15" s="131" t="s">
        <v>265</v>
      </c>
      <c r="C15" s="144"/>
      <c r="D15" s="145">
        <v>206</v>
      </c>
      <c r="E15" s="129">
        <v>176</v>
      </c>
      <c r="F15" s="129">
        <v>896</v>
      </c>
      <c r="G15" s="129">
        <v>102383</v>
      </c>
      <c r="H15" s="129">
        <v>0</v>
      </c>
      <c r="I15" s="129">
        <v>0</v>
      </c>
      <c r="J15" s="129">
        <v>58</v>
      </c>
      <c r="K15" s="129">
        <v>21260</v>
      </c>
      <c r="L15" s="129">
        <v>0</v>
      </c>
      <c r="M15" s="129">
        <v>0</v>
      </c>
    </row>
    <row r="16" spans="1:13" ht="18.75" customHeight="1" x14ac:dyDescent="0.2">
      <c r="A16" s="130"/>
      <c r="B16" s="131" t="s">
        <v>303</v>
      </c>
      <c r="C16" s="144"/>
      <c r="D16" s="145">
        <v>257</v>
      </c>
      <c r="E16" s="129">
        <v>217</v>
      </c>
      <c r="F16" s="129">
        <v>865</v>
      </c>
      <c r="G16" s="129">
        <v>114890</v>
      </c>
      <c r="H16" s="129">
        <v>0</v>
      </c>
      <c r="I16" s="129">
        <v>0</v>
      </c>
      <c r="J16" s="129">
        <v>101</v>
      </c>
      <c r="K16" s="129">
        <v>41426</v>
      </c>
      <c r="L16" s="129">
        <v>0</v>
      </c>
      <c r="M16" s="129">
        <v>0</v>
      </c>
    </row>
    <row r="17" spans="1:13" ht="18.75" customHeight="1" x14ac:dyDescent="0.2">
      <c r="A17" s="130"/>
      <c r="B17" s="131" t="s">
        <v>304</v>
      </c>
      <c r="C17" s="144"/>
      <c r="D17" s="145">
        <v>219</v>
      </c>
      <c r="E17" s="129">
        <v>201</v>
      </c>
      <c r="F17" s="129">
        <v>820</v>
      </c>
      <c r="G17" s="129">
        <v>94356</v>
      </c>
      <c r="H17" s="129">
        <v>2</v>
      </c>
      <c r="I17" s="129">
        <v>490</v>
      </c>
      <c r="J17" s="129">
        <v>88</v>
      </c>
      <c r="K17" s="129">
        <v>33864</v>
      </c>
      <c r="L17" s="129">
        <v>0</v>
      </c>
      <c r="M17" s="129">
        <v>0</v>
      </c>
    </row>
    <row r="18" spans="1:13" ht="18.75" customHeight="1" x14ac:dyDescent="0.2">
      <c r="A18" s="130"/>
      <c r="B18" s="131" t="s">
        <v>305</v>
      </c>
      <c r="C18" s="144"/>
      <c r="D18" s="145">
        <v>155</v>
      </c>
      <c r="E18" s="129">
        <v>187</v>
      </c>
      <c r="F18" s="129">
        <v>839</v>
      </c>
      <c r="G18" s="129">
        <v>92343</v>
      </c>
      <c r="H18" s="129">
        <v>8</v>
      </c>
      <c r="I18" s="129">
        <v>1801</v>
      </c>
      <c r="J18" s="129">
        <v>84</v>
      </c>
      <c r="K18" s="129">
        <v>36522</v>
      </c>
      <c r="L18" s="129">
        <v>1</v>
      </c>
      <c r="M18" s="129">
        <v>138</v>
      </c>
    </row>
    <row r="19" spans="1:13" ht="18.75" customHeight="1" x14ac:dyDescent="0.2">
      <c r="A19" s="130" t="s">
        <v>306</v>
      </c>
      <c r="B19" s="131" t="s">
        <v>45</v>
      </c>
      <c r="C19" s="144"/>
      <c r="D19" s="145">
        <v>235</v>
      </c>
      <c r="E19" s="129">
        <v>186</v>
      </c>
      <c r="F19" s="129">
        <v>859</v>
      </c>
      <c r="G19" s="129">
        <v>110966</v>
      </c>
      <c r="H19" s="129">
        <v>59</v>
      </c>
      <c r="I19" s="129">
        <v>13155</v>
      </c>
      <c r="J19" s="129">
        <v>54</v>
      </c>
      <c r="K19" s="129">
        <v>21353</v>
      </c>
      <c r="L19" s="129">
        <v>2</v>
      </c>
      <c r="M19" s="129">
        <v>257</v>
      </c>
    </row>
    <row r="20" spans="1:13" ht="18.75" customHeight="1" x14ac:dyDescent="0.2">
      <c r="A20" s="130"/>
      <c r="B20" s="131" t="s">
        <v>263</v>
      </c>
      <c r="C20" s="144"/>
      <c r="D20" s="145">
        <v>178</v>
      </c>
      <c r="E20" s="129">
        <v>156</v>
      </c>
      <c r="F20" s="129">
        <v>775</v>
      </c>
      <c r="G20" s="129">
        <v>89084</v>
      </c>
      <c r="H20" s="129">
        <v>75</v>
      </c>
      <c r="I20" s="129">
        <v>16377</v>
      </c>
      <c r="J20" s="129">
        <v>64</v>
      </c>
      <c r="K20" s="129">
        <v>25170</v>
      </c>
      <c r="L20" s="129">
        <v>1</v>
      </c>
      <c r="M20" s="129">
        <v>171</v>
      </c>
    </row>
    <row r="21" spans="1:13" ht="18.75" customHeight="1" x14ac:dyDescent="0.2">
      <c r="A21" s="130"/>
      <c r="B21" s="131" t="s">
        <v>262</v>
      </c>
      <c r="C21" s="144"/>
      <c r="D21" s="145">
        <v>198</v>
      </c>
      <c r="E21" s="129">
        <v>205</v>
      </c>
      <c r="F21" s="129">
        <v>808</v>
      </c>
      <c r="G21" s="129">
        <v>95314</v>
      </c>
      <c r="H21" s="129">
        <v>4</v>
      </c>
      <c r="I21" s="129">
        <v>1004</v>
      </c>
      <c r="J21" s="129">
        <v>84</v>
      </c>
      <c r="K21" s="129">
        <v>34607</v>
      </c>
      <c r="L21" s="129">
        <v>2</v>
      </c>
      <c r="M21" s="129">
        <v>236</v>
      </c>
    </row>
    <row r="22" spans="1:13" ht="12" customHeight="1" x14ac:dyDescent="0.2">
      <c r="A22" s="146" t="s">
        <v>307</v>
      </c>
      <c r="M22" s="148" t="s">
        <v>294</v>
      </c>
    </row>
    <row r="23" spans="1:13" ht="12" customHeight="1" x14ac:dyDescent="0.2">
      <c r="A23" s="146"/>
    </row>
    <row r="24" spans="1:13" ht="22.5" customHeight="1" x14ac:dyDescent="0.2"/>
    <row r="25" spans="1:13" ht="22.5" customHeight="1" x14ac:dyDescent="0.2"/>
    <row r="26" spans="1:13" ht="22.5" customHeight="1" x14ac:dyDescent="0.2"/>
    <row r="27" spans="1:13" ht="22.5" customHeight="1" x14ac:dyDescent="0.2"/>
    <row r="28" spans="1:13" ht="22.5" customHeight="1" x14ac:dyDescent="0.2"/>
    <row r="29" spans="1:13" ht="22.5" customHeight="1" x14ac:dyDescent="0.2"/>
    <row r="30" spans="1:13" ht="22.5" customHeight="1" x14ac:dyDescent="0.2"/>
    <row r="31" spans="1:13" ht="22.5" customHeight="1" x14ac:dyDescent="0.2"/>
    <row r="32" spans="1:13" ht="22.5" customHeight="1" x14ac:dyDescent="0.2"/>
    <row r="33" ht="22.5" customHeight="1" x14ac:dyDescent="0.2"/>
    <row r="34" ht="22.5" customHeight="1" x14ac:dyDescent="0.2"/>
    <row r="35" ht="22.5" customHeight="1" x14ac:dyDescent="0.2"/>
    <row r="36" ht="22.5" customHeight="1" x14ac:dyDescent="0.2"/>
    <row r="37" ht="22.5" customHeight="1" x14ac:dyDescent="0.2"/>
    <row r="38" ht="22.5" customHeight="1" x14ac:dyDescent="0.2"/>
    <row r="39" ht="22.5" customHeight="1" x14ac:dyDescent="0.2"/>
    <row r="40" ht="22.5" customHeight="1" x14ac:dyDescent="0.2"/>
    <row r="41" ht="22.5" customHeight="1" x14ac:dyDescent="0.2"/>
    <row r="42" ht="22.5" customHeight="1" x14ac:dyDescent="0.2"/>
    <row r="43" ht="22.5" customHeight="1" x14ac:dyDescent="0.2"/>
    <row r="44" ht="22.5" customHeight="1" x14ac:dyDescent="0.2"/>
    <row r="45" ht="22.5" customHeight="1" x14ac:dyDescent="0.2"/>
    <row r="46" ht="22.5" customHeight="1" x14ac:dyDescent="0.2"/>
    <row r="47" ht="22.5" customHeight="1" x14ac:dyDescent="0.2"/>
    <row r="48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</sheetData>
  <mergeCells count="10">
    <mergeCell ref="D3:G3"/>
    <mergeCell ref="H3:I3"/>
    <mergeCell ref="J3:K3"/>
    <mergeCell ref="L3:M3"/>
    <mergeCell ref="A5:B5"/>
    <mergeCell ref="A6:B6"/>
    <mergeCell ref="A7:B7"/>
    <mergeCell ref="A8:B8"/>
    <mergeCell ref="A9:B9"/>
    <mergeCell ref="A3:C4"/>
  </mergeCells>
  <phoneticPr fontId="25"/>
  <pageMargins left="0.78740157480314965" right="0.78740157480314965" top="0.59055118110236227" bottom="0.59055118110236227" header="0.51181102362204722" footer="0.51181102362204722"/>
  <pageSetup paperSize="9" fitToHeight="0" orientation="landscape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5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14.6640625" style="1" customWidth="1"/>
    <col min="2" max="2" width="9.44140625" style="1" customWidth="1"/>
    <col min="3" max="8" width="9.109375" style="1" customWidth="1"/>
    <col min="9" max="9" width="4.77734375" style="1" customWidth="1"/>
    <col min="10" max="10" width="18.77734375" style="1" customWidth="1"/>
    <col min="11" max="14" width="15.33203125" style="1" customWidth="1"/>
    <col min="15" max="16384" width="9" style="1"/>
  </cols>
  <sheetData>
    <row r="1" spans="1:10" s="14" customFormat="1" ht="18.75" customHeight="1" x14ac:dyDescent="0.2">
      <c r="A1" s="4" t="s">
        <v>62</v>
      </c>
      <c r="G1" s="20"/>
    </row>
    <row r="2" spans="1:10" s="14" customFormat="1" ht="15" customHeight="1" x14ac:dyDescent="0.2">
      <c r="G2" s="20"/>
      <c r="H2" s="11" t="s">
        <v>35</v>
      </c>
    </row>
    <row r="3" spans="1:10" ht="28.8" x14ac:dyDescent="0.2">
      <c r="A3" s="149" t="s">
        <v>34</v>
      </c>
      <c r="B3" s="149"/>
      <c r="C3" s="5" t="s">
        <v>22</v>
      </c>
      <c r="D3" s="8" t="s">
        <v>59</v>
      </c>
      <c r="E3" s="8" t="s">
        <v>57</v>
      </c>
      <c r="F3" s="19" t="s">
        <v>54</v>
      </c>
      <c r="G3" s="8" t="s">
        <v>53</v>
      </c>
      <c r="H3" s="8" t="s">
        <v>50</v>
      </c>
    </row>
    <row r="4" spans="1:10" ht="15.9" customHeight="1" x14ac:dyDescent="0.2">
      <c r="A4" s="151" t="s">
        <v>12</v>
      </c>
      <c r="B4" s="5" t="s">
        <v>49</v>
      </c>
      <c r="C4" s="17">
        <v>3429</v>
      </c>
      <c r="D4" s="17">
        <v>183</v>
      </c>
      <c r="E4" s="17">
        <v>376</v>
      </c>
      <c r="F4" s="17">
        <v>41</v>
      </c>
      <c r="G4" s="17">
        <v>1597</v>
      </c>
      <c r="H4" s="17">
        <v>1232</v>
      </c>
    </row>
    <row r="5" spans="1:10" ht="15.9" customHeight="1" x14ac:dyDescent="0.2">
      <c r="A5" s="152"/>
      <c r="B5" s="16" t="s">
        <v>23</v>
      </c>
      <c r="C5" s="17">
        <v>58</v>
      </c>
      <c r="D5" s="17">
        <v>2</v>
      </c>
      <c r="E5" s="17">
        <v>7</v>
      </c>
      <c r="F5" s="17" t="s">
        <v>48</v>
      </c>
      <c r="G5" s="17">
        <v>29</v>
      </c>
      <c r="H5" s="17">
        <v>20</v>
      </c>
    </row>
    <row r="6" spans="1:10" ht="15.9" customHeight="1" x14ac:dyDescent="0.2">
      <c r="A6" s="153"/>
      <c r="B6" s="16" t="s">
        <v>46</v>
      </c>
      <c r="C6" s="17">
        <v>3371</v>
      </c>
      <c r="D6" s="17">
        <v>181</v>
      </c>
      <c r="E6" s="17">
        <v>369</v>
      </c>
      <c r="F6" s="17">
        <v>41</v>
      </c>
      <c r="G6" s="17">
        <v>1568</v>
      </c>
      <c r="H6" s="17">
        <v>1212</v>
      </c>
    </row>
    <row r="7" spans="1:10" ht="15.9" customHeight="1" x14ac:dyDescent="0.2">
      <c r="A7" s="151" t="s">
        <v>13</v>
      </c>
      <c r="B7" s="5" t="s">
        <v>49</v>
      </c>
      <c r="C7" s="17">
        <v>3346</v>
      </c>
      <c r="D7" s="17">
        <v>173</v>
      </c>
      <c r="E7" s="17">
        <v>364</v>
      </c>
      <c r="F7" s="17">
        <v>40</v>
      </c>
      <c r="G7" s="17">
        <v>1547</v>
      </c>
      <c r="H7" s="17">
        <v>1222</v>
      </c>
    </row>
    <row r="8" spans="1:10" ht="15.9" customHeight="1" x14ac:dyDescent="0.2">
      <c r="A8" s="152"/>
      <c r="B8" s="16" t="s">
        <v>23</v>
      </c>
      <c r="C8" s="17">
        <v>56</v>
      </c>
      <c r="D8" s="17">
        <v>2</v>
      </c>
      <c r="E8" s="17">
        <v>6</v>
      </c>
      <c r="F8" s="17" t="s">
        <v>48</v>
      </c>
      <c r="G8" s="17">
        <v>28</v>
      </c>
      <c r="H8" s="17">
        <v>20</v>
      </c>
      <c r="J8" s="18"/>
    </row>
    <row r="9" spans="1:10" ht="15.9" customHeight="1" x14ac:dyDescent="0.2">
      <c r="A9" s="153"/>
      <c r="B9" s="16" t="s">
        <v>46</v>
      </c>
      <c r="C9" s="17">
        <v>3290</v>
      </c>
      <c r="D9" s="17">
        <v>171</v>
      </c>
      <c r="E9" s="17">
        <v>358</v>
      </c>
      <c r="F9" s="17">
        <v>40</v>
      </c>
      <c r="G9" s="17">
        <v>1519</v>
      </c>
      <c r="H9" s="17">
        <v>1202</v>
      </c>
      <c r="J9" s="18"/>
    </row>
    <row r="10" spans="1:10" ht="15.9" customHeight="1" x14ac:dyDescent="0.2">
      <c r="A10" s="151" t="s">
        <v>11</v>
      </c>
      <c r="B10" s="5" t="s">
        <v>49</v>
      </c>
      <c r="C10" s="17">
        <f t="shared" ref="C10:H10" si="0">SUM(C11:C12)</f>
        <v>3288</v>
      </c>
      <c r="D10" s="17">
        <f t="shared" si="0"/>
        <v>163</v>
      </c>
      <c r="E10" s="17">
        <f t="shared" si="0"/>
        <v>351</v>
      </c>
      <c r="F10" s="17">
        <f t="shared" si="0"/>
        <v>40</v>
      </c>
      <c r="G10" s="17">
        <f t="shared" si="0"/>
        <v>1504</v>
      </c>
      <c r="H10" s="17">
        <f t="shared" si="0"/>
        <v>1230</v>
      </c>
    </row>
    <row r="11" spans="1:10" ht="15.9" customHeight="1" x14ac:dyDescent="0.2">
      <c r="A11" s="152"/>
      <c r="B11" s="16" t="s">
        <v>23</v>
      </c>
      <c r="C11" s="17">
        <f>SUM(D11:H11)</f>
        <v>57</v>
      </c>
      <c r="D11" s="17">
        <v>2</v>
      </c>
      <c r="E11" s="17">
        <v>7</v>
      </c>
      <c r="F11" s="17" t="s">
        <v>48</v>
      </c>
      <c r="G11" s="17">
        <v>29</v>
      </c>
      <c r="H11" s="17">
        <v>19</v>
      </c>
      <c r="J11" s="18"/>
    </row>
    <row r="12" spans="1:10" ht="15.9" customHeight="1" x14ac:dyDescent="0.2">
      <c r="A12" s="153"/>
      <c r="B12" s="16" t="s">
        <v>46</v>
      </c>
      <c r="C12" s="17">
        <f>SUM(D12:H12)</f>
        <v>3231</v>
      </c>
      <c r="D12" s="17">
        <v>161</v>
      </c>
      <c r="E12" s="17">
        <v>344</v>
      </c>
      <c r="F12" s="17">
        <v>40</v>
      </c>
      <c r="G12" s="17">
        <v>1475</v>
      </c>
      <c r="H12" s="17">
        <v>1211</v>
      </c>
      <c r="J12" s="18"/>
    </row>
    <row r="13" spans="1:10" ht="15.9" customHeight="1" x14ac:dyDescent="0.2">
      <c r="A13" s="151" t="s">
        <v>239</v>
      </c>
      <c r="B13" s="5" t="s">
        <v>49</v>
      </c>
      <c r="C13" s="17">
        <f t="shared" ref="C13:H13" si="1">SUM(C14:C15)</f>
        <v>3185</v>
      </c>
      <c r="D13" s="17">
        <f t="shared" si="1"/>
        <v>158</v>
      </c>
      <c r="E13" s="17">
        <f t="shared" si="1"/>
        <v>355</v>
      </c>
      <c r="F13" s="17">
        <f t="shared" si="1"/>
        <v>39</v>
      </c>
      <c r="G13" s="17">
        <f t="shared" si="1"/>
        <v>1441</v>
      </c>
      <c r="H13" s="17">
        <f t="shared" si="1"/>
        <v>1192</v>
      </c>
    </row>
    <row r="14" spans="1:10" ht="15.9" customHeight="1" x14ac:dyDescent="0.2">
      <c r="A14" s="154"/>
      <c r="B14" s="16" t="s">
        <v>23</v>
      </c>
      <c r="C14" s="17">
        <f>SUM(D14:H14)</f>
        <v>54</v>
      </c>
      <c r="D14" s="17">
        <v>2</v>
      </c>
      <c r="E14" s="17">
        <v>6</v>
      </c>
      <c r="F14" s="17">
        <v>0</v>
      </c>
      <c r="G14" s="17">
        <v>28</v>
      </c>
      <c r="H14" s="17">
        <v>18</v>
      </c>
      <c r="J14" s="18"/>
    </row>
    <row r="15" spans="1:10" ht="15.9" customHeight="1" x14ac:dyDescent="0.2">
      <c r="A15" s="155"/>
      <c r="B15" s="16" t="s">
        <v>46</v>
      </c>
      <c r="C15" s="17">
        <f>SUM(D15:H15)</f>
        <v>3131</v>
      </c>
      <c r="D15" s="17">
        <v>156</v>
      </c>
      <c r="E15" s="17">
        <v>349</v>
      </c>
      <c r="F15" s="17">
        <v>39</v>
      </c>
      <c r="G15" s="17">
        <v>1413</v>
      </c>
      <c r="H15" s="17">
        <v>1174</v>
      </c>
      <c r="J15" s="18"/>
    </row>
    <row r="16" spans="1:10" ht="15.9" customHeight="1" x14ac:dyDescent="0.2">
      <c r="A16" s="151" t="s">
        <v>111</v>
      </c>
      <c r="B16" s="5" t="s">
        <v>49</v>
      </c>
      <c r="C16" s="17">
        <v>3099</v>
      </c>
      <c r="D16" s="17">
        <v>152</v>
      </c>
      <c r="E16" s="17">
        <v>340</v>
      </c>
      <c r="F16" s="17">
        <v>37</v>
      </c>
      <c r="G16" s="17">
        <v>1394</v>
      </c>
      <c r="H16" s="17">
        <v>1176</v>
      </c>
    </row>
    <row r="17" spans="1:10" ht="15.9" customHeight="1" x14ac:dyDescent="0.2">
      <c r="A17" s="154"/>
      <c r="B17" s="16" t="s">
        <v>23</v>
      </c>
      <c r="C17" s="17">
        <v>53</v>
      </c>
      <c r="D17" s="17">
        <v>2</v>
      </c>
      <c r="E17" s="17">
        <v>7</v>
      </c>
      <c r="F17" s="17">
        <v>0</v>
      </c>
      <c r="G17" s="17">
        <v>25</v>
      </c>
      <c r="H17" s="17">
        <v>19</v>
      </c>
      <c r="J17" s="18"/>
    </row>
    <row r="18" spans="1:10" ht="15.9" customHeight="1" x14ac:dyDescent="0.2">
      <c r="A18" s="155"/>
      <c r="B18" s="16" t="s">
        <v>46</v>
      </c>
      <c r="C18" s="17">
        <v>3046</v>
      </c>
      <c r="D18" s="17">
        <v>150</v>
      </c>
      <c r="E18" s="17">
        <v>333</v>
      </c>
      <c r="F18" s="17">
        <v>37</v>
      </c>
      <c r="G18" s="17">
        <v>1369</v>
      </c>
      <c r="H18" s="17">
        <v>1157</v>
      </c>
      <c r="J18" s="18"/>
    </row>
    <row r="19" spans="1:10" x14ac:dyDescent="0.2">
      <c r="H19" s="11" t="s">
        <v>1</v>
      </c>
    </row>
    <row r="20" spans="1:10" ht="18.75" customHeight="1" x14ac:dyDescent="0.2">
      <c r="C20" s="18"/>
      <c r="D20" s="18"/>
      <c r="E20" s="18"/>
      <c r="F20" s="18"/>
      <c r="G20" s="18"/>
      <c r="H20" s="18"/>
    </row>
    <row r="21" spans="1:10" ht="18.75" customHeight="1" x14ac:dyDescent="0.2"/>
    <row r="22" spans="1:10" ht="18.75" customHeight="1" x14ac:dyDescent="0.2"/>
    <row r="23" spans="1:10" ht="18.75" customHeight="1" x14ac:dyDescent="0.2"/>
    <row r="35" spans="1:8" x14ac:dyDescent="0.2">
      <c r="A35" s="150"/>
      <c r="B35" s="150"/>
      <c r="C35" s="150"/>
      <c r="D35" s="150"/>
      <c r="E35" s="150"/>
      <c r="F35" s="150"/>
      <c r="G35" s="150"/>
      <c r="H35" s="150"/>
    </row>
  </sheetData>
  <customSheetViews>
    <customSheetView guid="{69517510-72C6-46E4-AF54-0B20AA80610A}" showPageBreaks="1" showGridLines="0" fitToPage="1" printArea="1" view="pageBreakPreview">
      <selection activeCell="L14" sqref="L14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howGridLines="0" fitToPage="1" topLeftCell="A4">
      <selection activeCell="C21" sqref="C2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L14" sqref="L14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L14" sqref="L14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cale="60" showPageBreaks="1" showGridLines="0" fitToPage="1" printArea="1" view="pageBreakPreview" topLeftCell="A4">
      <selection activeCell="C21" sqref="C2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5"/>
      <headerFooter alignWithMargins="0"/>
    </customSheetView>
    <customSheetView guid="{C4A529F9-AE54-9C48-A9A0-E181771CA2CC}" showGridLines="0" fitToPage="1" printArea="1" topLeftCell="A4">
      <selection activeCell="C21" sqref="C2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6"/>
      <headerFooter alignWithMargins="0"/>
    </customSheetView>
    <customSheetView guid="{D0A5DE2C-3A62-DB4E-8C9A-F9E9DE8FBF79}" showGridLines="0" fitToPage="1" printArea="1" topLeftCell="A4">
      <selection activeCell="C21" sqref="C2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7"/>
      <headerFooter alignWithMargins="0"/>
    </customSheetView>
    <customSheetView guid="{A6A8F5D7-1FFF-9A4F-A8FE-C58588873306}" showGridLines="0" fitToPage="1" printArea="1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8"/>
      <headerFooter alignWithMargins="0"/>
    </customSheetView>
    <customSheetView guid="{DD93152C-0901-2847-87B6-6A5A77336527}" showGridLines="0" fitToPage="1" printArea="1" topLeftCell="A4">
      <selection activeCell="C21" sqref="C2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9"/>
      <headerFooter alignWithMargins="0"/>
    </customSheetView>
    <customSheetView guid="{D08856E5-1694-2C4B-9C35-2E5A298BF80F}" showPageBreaks="1" showGridLines="0" fitToPage="1" printArea="1" topLeftCell="A4">
      <selection activeCell="C21" sqref="C2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0"/>
      <headerFooter alignWithMargins="0"/>
    </customSheetView>
    <customSheetView guid="{E8263E98-0EC8-2144-9609-AF9619A50EEC}" showGridLines="0" fitToPage="1" printArea="1" topLeftCell="A4">
      <selection activeCell="C21" sqref="C2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1"/>
      <headerFooter alignWithMargins="0"/>
    </customSheetView>
    <customSheetView guid="{D6B1A6F2-8FB3-4145-8FCD-689EA09752BF}" showGridLines="0" fitToPage="1" printArea="1" topLeftCell="A4">
      <selection activeCell="C21" sqref="C2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2"/>
      <headerFooter alignWithMargins="0"/>
    </customSheetView>
    <customSheetView guid="{271660B1-6CB6-6F49-9CEE-16B6A8A3D5FD}" showGridLines="0" fitToPage="1" printArea="1">
      <selection activeCell="L12" sqref="L1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3"/>
      <headerFooter alignWithMargins="0"/>
    </customSheetView>
    <customSheetView guid="{CB367315-3D3C-E941-9652-C7D5374EDB4E}" showGridLines="0" fitToPage="1" printArea="1">
      <selection activeCell="L12" sqref="L1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4"/>
      <headerFooter alignWithMargins="0"/>
    </customSheetView>
    <customSheetView guid="{1B7D0D4D-BBA4-504B-A36F-4ADCC7A2AFCE}" showGridLines="0" fitToPage="1" printArea="1">
      <selection activeCell="D17" sqref="D17:H1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5"/>
      <headerFooter alignWithMargins="0"/>
    </customSheetView>
    <customSheetView guid="{4379138C-A6A3-E045-9961-DEB2F8FD6E47}" showGridLines="0" fitToPage="1" printArea="1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6"/>
      <headerFooter alignWithMargins="0"/>
    </customSheetView>
    <customSheetView guid="{886C709C-B6A8-3D46-9271-C9E75061DDD1}" showPageBreaks="1" showGridLines="0" fitToPage="1" printArea="1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7"/>
      <headerFooter alignWithMargins="0"/>
    </customSheetView>
    <customSheetView guid="{931E0F76-57EA-384B-AA0E-261CDD1666AC}" showGridLines="0" fitToPage="1" printArea="1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L14" sqref="L14"/>
      <pageMargins left="0.7" right="0.7" top="0.75" bottom="0.75" header="0.3" footer="0.3"/>
      <pageSetup paperSize="9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L14" sqref="L14"/>
      <pageMargins left="0.7" right="0.7" top="0.75" bottom="0.75" header="0.3" footer="0.3"/>
      <pageSetup paperSize="9" orientation="landscape" horizontalDpi="200" verticalDpi="200" r:id="rId20"/>
      <headerFooter alignWithMargins="0"/>
    </customSheetView>
  </customSheetViews>
  <mergeCells count="7">
    <mergeCell ref="A3:B3"/>
    <mergeCell ref="A35:H35"/>
    <mergeCell ref="A4:A6"/>
    <mergeCell ref="A7:A9"/>
    <mergeCell ref="A10:A12"/>
    <mergeCell ref="A13:A15"/>
    <mergeCell ref="A16:A18"/>
  </mergeCells>
  <phoneticPr fontId="2"/>
  <pageMargins left="0.7" right="0.7" top="0.75" bottom="0.75" header="0.3" footer="0.3"/>
  <pageSetup paperSize="9" orientation="landscape" horizontalDpi="200" verticalDpi="200" r:id="rId2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9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14.6640625" style="1" customWidth="1"/>
    <col min="2" max="4" width="12.21875" style="1" customWidth="1"/>
    <col min="5" max="6" width="15.33203125" style="1" customWidth="1"/>
    <col min="7" max="16384" width="9" style="1"/>
  </cols>
  <sheetData>
    <row r="1" spans="1:4" s="14" customFormat="1" ht="18.75" customHeight="1" x14ac:dyDescent="0.2">
      <c r="A1" s="4" t="s">
        <v>39</v>
      </c>
    </row>
    <row r="2" spans="1:4" s="2" customFormat="1" ht="12" x14ac:dyDescent="0.2">
      <c r="C2" s="23"/>
      <c r="D2" s="23" t="s">
        <v>35</v>
      </c>
    </row>
    <row r="3" spans="1:4" ht="15" customHeight="1" x14ac:dyDescent="0.2">
      <c r="A3" s="21" t="s">
        <v>27</v>
      </c>
      <c r="B3" s="21" t="s">
        <v>21</v>
      </c>
      <c r="C3" s="21" t="s">
        <v>33</v>
      </c>
      <c r="D3" s="21" t="s">
        <v>47</v>
      </c>
    </row>
    <row r="4" spans="1:4" ht="15.9" customHeight="1" x14ac:dyDescent="0.2">
      <c r="A4" s="21" t="s">
        <v>12</v>
      </c>
      <c r="B4" s="22">
        <f>126+592</f>
        <v>718</v>
      </c>
      <c r="C4" s="22">
        <v>126</v>
      </c>
      <c r="D4" s="24">
        <v>592</v>
      </c>
    </row>
    <row r="5" spans="1:4" ht="15.9" customHeight="1" x14ac:dyDescent="0.2">
      <c r="A5" s="21" t="s">
        <v>13</v>
      </c>
      <c r="B5" s="22">
        <v>733</v>
      </c>
      <c r="C5" s="22">
        <v>129</v>
      </c>
      <c r="D5" s="24">
        <v>604</v>
      </c>
    </row>
    <row r="6" spans="1:4" ht="15.9" customHeight="1" x14ac:dyDescent="0.2">
      <c r="A6" s="21" t="s">
        <v>11</v>
      </c>
      <c r="B6" s="22">
        <v>733</v>
      </c>
      <c r="C6" s="22">
        <v>137</v>
      </c>
      <c r="D6" s="24">
        <v>620</v>
      </c>
    </row>
    <row r="7" spans="1:4" ht="15.9" customHeight="1" x14ac:dyDescent="0.2">
      <c r="A7" s="21" t="s">
        <v>239</v>
      </c>
      <c r="B7" s="22">
        <f>SUM(C7:D7)</f>
        <v>765</v>
      </c>
      <c r="C7" s="22">
        <v>146</v>
      </c>
      <c r="D7" s="24">
        <v>619</v>
      </c>
    </row>
    <row r="8" spans="1:4" ht="15.9" customHeight="1" x14ac:dyDescent="0.2">
      <c r="A8" s="21" t="s">
        <v>111</v>
      </c>
      <c r="B8" s="22">
        <f>SUM(C8:D8)</f>
        <v>799</v>
      </c>
      <c r="C8" s="22">
        <v>160</v>
      </c>
      <c r="D8" s="24">
        <v>639</v>
      </c>
    </row>
    <row r="9" spans="1:4" ht="12" x14ac:dyDescent="0.2">
      <c r="A9" s="2"/>
      <c r="B9" s="2"/>
      <c r="C9" s="23"/>
      <c r="D9" s="23" t="s">
        <v>1</v>
      </c>
    </row>
  </sheetData>
  <customSheetViews>
    <customSheetView guid="{69517510-72C6-46E4-AF54-0B20AA80610A}" showPageBreaks="1" showGridLines="0" fitToPage="1" printArea="1" view="pageBreakPreview">
      <selection activeCell="I10" sqref="I10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howGridLines="0">
      <selection activeCell="C14" sqref="C14"/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I10" sqref="I10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I10" sqref="I10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cale="60" showPageBreaks="1" showGridLines="0" printArea="1" view="pageBreakPreview">
      <selection activeCell="C14" sqref="C14"/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5"/>
      <headerFooter alignWithMargins="0"/>
    </customSheetView>
    <customSheetView guid="{C4A529F9-AE54-9C48-A9A0-E181771CA2CC}" showGridLines="0" printArea="1">
      <selection activeCell="C14" sqref="C14"/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6"/>
      <headerFooter alignWithMargins="0"/>
    </customSheetView>
    <customSheetView guid="{D0A5DE2C-3A62-DB4E-8C9A-F9E9DE8FBF79}" showGridLines="0" printArea="1">
      <selection activeCell="C14" sqref="C14"/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7"/>
      <headerFooter alignWithMargins="0"/>
    </customSheetView>
    <customSheetView guid="{A6A8F5D7-1FFF-9A4F-A8FE-C58588873306}" showGridLines="0" printArea="1"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8"/>
      <headerFooter alignWithMargins="0"/>
    </customSheetView>
    <customSheetView guid="{DD93152C-0901-2847-87B6-6A5A77336527}" showGridLines="0" printArea="1">
      <selection activeCell="C14" sqref="C14"/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9"/>
      <headerFooter alignWithMargins="0"/>
    </customSheetView>
    <customSheetView guid="{D08856E5-1694-2C4B-9C35-2E5A298BF80F}" showPageBreaks="1" showGridLines="0" printArea="1">
      <selection activeCell="C14" sqref="C14"/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10"/>
      <headerFooter alignWithMargins="0"/>
    </customSheetView>
    <customSheetView guid="{E8263E98-0EC8-2144-9609-AF9619A50EEC}" showGridLines="0" printArea="1">
      <selection activeCell="C14" sqref="C14"/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11"/>
      <headerFooter alignWithMargins="0"/>
    </customSheetView>
    <customSheetView guid="{D6B1A6F2-8FB3-4145-8FCD-689EA09752BF}" showGridLines="0" printArea="1">
      <selection activeCell="C14" sqref="C14"/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12"/>
      <headerFooter alignWithMargins="0"/>
    </customSheetView>
    <customSheetView guid="{271660B1-6CB6-6F49-9CEE-16B6A8A3D5FD}" showGridLines="0" printArea="1">
      <selection activeCell="C14" sqref="C14"/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13"/>
      <headerFooter alignWithMargins="0"/>
    </customSheetView>
    <customSheetView guid="{CB367315-3D3C-E941-9652-C7D5374EDB4E}" showGridLines="0" printArea="1">
      <selection activeCell="C14" sqref="C14"/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14"/>
      <headerFooter alignWithMargins="0"/>
    </customSheetView>
    <customSheetView guid="{1B7D0D4D-BBA4-504B-A36F-4ADCC7A2AFCE}" showGridLines="0" printArea="1">
      <selection activeCell="D9" sqref="D9"/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15"/>
      <headerFooter alignWithMargins="0"/>
    </customSheetView>
    <customSheetView guid="{4379138C-A6A3-E045-9961-DEB2F8FD6E47}" showGridLines="0" printArea="1"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16"/>
      <headerFooter alignWithMargins="0"/>
    </customSheetView>
    <customSheetView guid="{886C709C-B6A8-3D46-9271-C9E75061DDD1}" showPageBreaks="1" showGridLines="0" printArea="1"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17"/>
      <headerFooter alignWithMargins="0"/>
    </customSheetView>
    <customSheetView guid="{931E0F76-57EA-384B-AA0E-261CDD1666AC}" showGridLines="0" printArea="1">
      <pageMargins left="0.78740157480314965" right="0.78740157480314965" top="0.59055118110236227" bottom="0.59055118110236227" header="0.51181102362204722" footer="0.51181102362204722"/>
      <pageSetup paperSize="9" scale="200" fitToHeight="0" orientation="landscape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I10" sqref="I10"/>
      <pageMargins left="0.7" right="0.7" top="0.75" bottom="0.75" header="0.3" footer="0.3"/>
      <pageSetup paperSize="9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I10" sqref="I10"/>
      <pageMargins left="0.7" right="0.7" top="0.75" bottom="0.75" header="0.3" footer="0.3"/>
      <pageSetup paperSize="9" orientation="landscape" horizontalDpi="200" verticalDpi="200" r:id="rId20"/>
      <headerFooter alignWithMargins="0"/>
    </customSheetView>
  </customSheetViews>
  <phoneticPr fontId="2"/>
  <pageMargins left="0.7" right="0.7" top="0.75" bottom="0.75" header="0.3" footer="0.3"/>
  <pageSetup paperSize="9" orientation="landscape" horizontalDpi="200" verticalDpi="200" r:id="rId2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26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14.6640625" style="1" customWidth="1"/>
    <col min="2" max="2" width="16.77734375" style="1" customWidth="1"/>
    <col min="3" max="3" width="17.88671875" style="1" customWidth="1"/>
    <col min="4" max="5" width="18.77734375" style="1" customWidth="1"/>
    <col min="6" max="9" width="15.33203125" style="1" customWidth="1"/>
    <col min="10" max="16384" width="9" style="1"/>
  </cols>
  <sheetData>
    <row r="1" spans="1:3" s="14" customFormat="1" ht="18.75" customHeight="1" x14ac:dyDescent="0.2">
      <c r="A1" s="4" t="s">
        <v>5</v>
      </c>
    </row>
    <row r="2" spans="1:3" s="14" customFormat="1" ht="18.75" customHeight="1" x14ac:dyDescent="0.2">
      <c r="A2" s="4"/>
    </row>
    <row r="3" spans="1:3" s="14" customFormat="1" ht="16.2" x14ac:dyDescent="0.2">
      <c r="A3" s="2"/>
      <c r="B3" s="23" t="s">
        <v>35</v>
      </c>
    </row>
    <row r="4" spans="1:3" ht="15.9" customHeight="1" x14ac:dyDescent="0.2">
      <c r="A4" s="21" t="s">
        <v>27</v>
      </c>
      <c r="B4" s="21" t="s">
        <v>63</v>
      </c>
      <c r="C4" s="25"/>
    </row>
    <row r="5" spans="1:3" ht="15.9" customHeight="1" x14ac:dyDescent="0.2">
      <c r="A5" s="21" t="s">
        <v>12</v>
      </c>
      <c r="B5" s="22">
        <v>600</v>
      </c>
      <c r="C5" s="26"/>
    </row>
    <row r="6" spans="1:3" ht="15.9" customHeight="1" x14ac:dyDescent="0.2">
      <c r="A6" s="21" t="s">
        <v>13</v>
      </c>
      <c r="B6" s="22">
        <v>709</v>
      </c>
      <c r="C6" s="26"/>
    </row>
    <row r="7" spans="1:3" ht="15.9" customHeight="1" x14ac:dyDescent="0.2">
      <c r="A7" s="21" t="s">
        <v>11</v>
      </c>
      <c r="B7" s="22">
        <v>737</v>
      </c>
      <c r="C7" s="26"/>
    </row>
    <row r="8" spans="1:3" ht="15.9" customHeight="1" x14ac:dyDescent="0.2">
      <c r="A8" s="21" t="s">
        <v>239</v>
      </c>
      <c r="B8" s="22">
        <v>791</v>
      </c>
      <c r="C8" s="26"/>
    </row>
    <row r="9" spans="1:3" ht="15.9" customHeight="1" x14ac:dyDescent="0.2">
      <c r="A9" s="21" t="s">
        <v>111</v>
      </c>
      <c r="B9" s="22">
        <v>823</v>
      </c>
      <c r="C9" s="26"/>
    </row>
    <row r="10" spans="1:3" ht="12" x14ac:dyDescent="0.2">
      <c r="A10" s="2"/>
      <c r="B10" s="23" t="s">
        <v>1</v>
      </c>
      <c r="C10" s="27"/>
    </row>
    <row r="11" spans="1:3" ht="18.75" customHeight="1" x14ac:dyDescent="0.2">
      <c r="A11" s="14"/>
    </row>
    <row r="12" spans="1:3" ht="18.75" customHeight="1" x14ac:dyDescent="0.2"/>
    <row r="13" spans="1:3" ht="18.75" customHeight="1" x14ac:dyDescent="0.2"/>
    <row r="14" spans="1:3" ht="18.75" customHeight="1" x14ac:dyDescent="0.2"/>
    <row r="26" spans="1:3" x14ac:dyDescent="0.2">
      <c r="A26" s="150"/>
      <c r="B26" s="150"/>
      <c r="C26" s="150"/>
    </row>
  </sheetData>
  <customSheetViews>
    <customSheetView guid="{69517510-72C6-46E4-AF54-0B20AA80610A}" showPageBreaks="1" showGridLines="0" fitToPage="1" printArea="1" view="pageBreakPreview">
      <selection activeCell="B9" sqref="B9"/>
      <pageMargins left="0.7" right="0.7" top="0.75" bottom="0.75" header="0.3" footer="0.3"/>
      <pageSetup paperSize="9" orientation="landscape" cellComments="asDisplayed" horizontalDpi="200" verticalDpi="200" r:id="rId1"/>
      <headerFooter alignWithMargins="0"/>
    </customSheetView>
    <customSheetView guid="{B2F7F4C2-7319-4A81-8738-93BD1150A3D9}" showGridLines="0">
      <selection activeCell="B8" sqref="B8"/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B9" sqref="B9"/>
      <pageMargins left="0.7" right="0.7" top="0.75" bottom="0.75" header="0.3" footer="0.3"/>
      <pageSetup paperSize="9" orientation="landscape" cellComments="asDisplayed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B9" sqref="B9"/>
      <pageMargins left="0.7" right="0.7" top="0.75" bottom="0.75" header="0.3" footer="0.3"/>
      <pageSetup paperSize="9" orientation="landscape" cellComments="asDisplayed" horizontalDpi="200" verticalDpi="200" r:id="rId4"/>
      <headerFooter alignWithMargins="0"/>
    </customSheetView>
    <customSheetView guid="{78B270F9-721B-42AA-84EC-573272D2179D}" scale="60" showPageBreaks="1" showGridLines="0" printArea="1" view="pageBreakPreview">
      <selection activeCell="B8" sqref="B8"/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5"/>
      <headerFooter alignWithMargins="0"/>
    </customSheetView>
    <customSheetView guid="{C4A529F9-AE54-9C48-A9A0-E181771CA2CC}" showGridLines="0" printArea="1">
      <selection activeCell="B8" sqref="B8"/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6"/>
      <headerFooter alignWithMargins="0"/>
    </customSheetView>
    <customSheetView guid="{D0A5DE2C-3A62-DB4E-8C9A-F9E9DE8FBF79}" showGridLines="0" printArea="1">
      <selection activeCell="B8" sqref="B8"/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7"/>
      <headerFooter alignWithMargins="0"/>
    </customSheetView>
    <customSheetView guid="{A6A8F5D7-1FFF-9A4F-A8FE-C58588873306}" showGridLines="0" printArea="1"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8"/>
      <headerFooter alignWithMargins="0"/>
    </customSheetView>
    <customSheetView guid="{DD93152C-0901-2847-87B6-6A5A77336527}" showGridLines="0" printArea="1">
      <selection activeCell="B8" sqref="B8"/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9"/>
      <headerFooter alignWithMargins="0"/>
    </customSheetView>
    <customSheetView guid="{D08856E5-1694-2C4B-9C35-2E5A298BF80F}" showPageBreaks="1" showGridLines="0" printArea="1">
      <selection activeCell="B8" sqref="B8"/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10"/>
      <headerFooter alignWithMargins="0"/>
    </customSheetView>
    <customSheetView guid="{E8263E98-0EC8-2144-9609-AF9619A50EEC}" showGridLines="0" printArea="1">
      <selection activeCell="B8" sqref="B8"/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11"/>
      <headerFooter alignWithMargins="0"/>
    </customSheetView>
    <customSheetView guid="{D6B1A6F2-8FB3-4145-8FCD-689EA09752BF}" showGridLines="0" printArea="1">
      <selection activeCell="B8" sqref="B8"/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12"/>
      <headerFooter alignWithMargins="0"/>
    </customSheetView>
    <customSheetView guid="{271660B1-6CB6-6F49-9CEE-16B6A8A3D5FD}" showGridLines="0" printArea="1">
      <selection activeCell="B8" sqref="B8"/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13"/>
      <headerFooter alignWithMargins="0"/>
    </customSheetView>
    <customSheetView guid="{CB367315-3D3C-E941-9652-C7D5374EDB4E}" showGridLines="0" printArea="1">
      <selection activeCell="B10" sqref="B10"/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14"/>
      <headerFooter alignWithMargins="0"/>
    </customSheetView>
    <customSheetView guid="{1B7D0D4D-BBA4-504B-A36F-4ADCC7A2AFCE}" showGridLines="0" printArea="1">
      <selection activeCell="E25" sqref="E25"/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15"/>
      <headerFooter alignWithMargins="0"/>
    </customSheetView>
    <customSheetView guid="{4379138C-A6A3-E045-9961-DEB2F8FD6E47}" showGridLines="0" printArea="1"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16"/>
      <headerFooter alignWithMargins="0"/>
    </customSheetView>
    <customSheetView guid="{886C709C-B6A8-3D46-9271-C9E75061DDD1}" showPageBreaks="1" showGridLines="0" printArea="1"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17"/>
      <headerFooter alignWithMargins="0"/>
    </customSheetView>
    <customSheetView guid="{931E0F76-57EA-384B-AA0E-261CDD1666AC}" showGridLines="0" printArea="1">
      <pageMargins left="0.78740157480314965" right="0.78740157480314965" top="0.59055118110236227" bottom="0.59055118110236227" header="0.51181102362204722" footer="0.51181102362204722"/>
      <pageSetup paperSize="9" scale="200" fitToHeight="0" orientation="landscape" cellComments="asDisplayed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B9" sqref="B9"/>
      <pageMargins left="0.7" right="0.7" top="0.75" bottom="0.75" header="0.3" footer="0.3"/>
      <pageSetup paperSize="9" orientation="landscape" cellComments="asDisplayed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B9" sqref="B9"/>
      <pageMargins left="0.7" right="0.7" top="0.75" bottom="0.75" header="0.3" footer="0.3"/>
      <pageSetup paperSize="9" orientation="landscape" cellComments="asDisplayed" horizontalDpi="200" verticalDpi="200" r:id="rId20"/>
      <headerFooter alignWithMargins="0"/>
    </customSheetView>
  </customSheetViews>
  <mergeCells count="1">
    <mergeCell ref="A26:C26"/>
  </mergeCells>
  <phoneticPr fontId="2"/>
  <pageMargins left="0.7" right="0.7" top="0.75" bottom="0.75" header="0.3" footer="0.3"/>
  <pageSetup paperSize="9" orientation="landscape" cellComments="asDisplayed" horizontalDpi="200" verticalDpi="200" r:id="rId2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21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20.44140625" style="1" customWidth="1"/>
    <col min="2" max="5" width="6.21875" style="1" customWidth="1"/>
    <col min="6" max="7" width="7.6640625" style="1" customWidth="1"/>
    <col min="8" max="8" width="7.6640625" style="28" customWidth="1"/>
    <col min="9" max="9" width="2" style="1" customWidth="1"/>
    <col min="10" max="10" width="20.44140625" style="1" bestFit="1" customWidth="1"/>
    <col min="11" max="14" width="6.21875" style="1" customWidth="1"/>
    <col min="15" max="17" width="7.6640625" style="1" customWidth="1"/>
    <col min="18" max="18" width="15.33203125" style="1" customWidth="1"/>
    <col min="19" max="21" width="4.88671875" style="1" customWidth="1"/>
    <col min="22" max="16384" width="9" style="1"/>
  </cols>
  <sheetData>
    <row r="1" spans="1:21" ht="22.5" customHeight="1" x14ac:dyDescent="0.2">
      <c r="A1" s="30" t="s">
        <v>90</v>
      </c>
      <c r="B1" s="35"/>
      <c r="T1" s="52"/>
    </row>
    <row r="2" spans="1:21" ht="6" customHeight="1" x14ac:dyDescent="0.2">
      <c r="A2" s="14"/>
      <c r="B2" s="35"/>
      <c r="T2" s="52"/>
    </row>
    <row r="3" spans="1:21" s="2" customFormat="1" ht="15" customHeight="1" x14ac:dyDescent="0.2">
      <c r="A3" s="2" t="s">
        <v>89</v>
      </c>
      <c r="H3" s="39"/>
      <c r="J3" s="2" t="s">
        <v>88</v>
      </c>
      <c r="Q3" s="23" t="s">
        <v>272</v>
      </c>
    </row>
    <row r="4" spans="1:21" s="2" customFormat="1" ht="12.6" customHeight="1" x14ac:dyDescent="0.2">
      <c r="A4" s="157" t="s">
        <v>86</v>
      </c>
      <c r="B4" s="157" t="s">
        <v>85</v>
      </c>
      <c r="C4" s="157"/>
      <c r="D4" s="157"/>
      <c r="E4" s="157"/>
      <c r="F4" s="156" t="s">
        <v>83</v>
      </c>
      <c r="G4" s="156" t="s">
        <v>82</v>
      </c>
      <c r="H4" s="158" t="s">
        <v>81</v>
      </c>
      <c r="J4" s="157" t="s">
        <v>86</v>
      </c>
      <c r="K4" s="157" t="s">
        <v>85</v>
      </c>
      <c r="L4" s="157"/>
      <c r="M4" s="157"/>
      <c r="N4" s="157"/>
      <c r="O4" s="156" t="s">
        <v>83</v>
      </c>
      <c r="P4" s="156" t="s">
        <v>82</v>
      </c>
      <c r="Q4" s="156" t="s">
        <v>81</v>
      </c>
    </row>
    <row r="5" spans="1:21" s="29" customFormat="1" ht="43.2" x14ac:dyDescent="0.2">
      <c r="A5" s="157"/>
      <c r="B5" s="8" t="s">
        <v>79</v>
      </c>
      <c r="C5" s="8" t="s">
        <v>80</v>
      </c>
      <c r="D5" s="8" t="s">
        <v>77</v>
      </c>
      <c r="E5" s="8" t="s">
        <v>80</v>
      </c>
      <c r="F5" s="157"/>
      <c r="G5" s="157"/>
      <c r="H5" s="159"/>
      <c r="J5" s="157"/>
      <c r="K5" s="8" t="s">
        <v>79</v>
      </c>
      <c r="L5" s="8" t="s">
        <v>76</v>
      </c>
      <c r="M5" s="8" t="s">
        <v>77</v>
      </c>
      <c r="N5" s="8" t="s">
        <v>76</v>
      </c>
      <c r="O5" s="157"/>
      <c r="P5" s="157"/>
      <c r="Q5" s="157"/>
    </row>
    <row r="6" spans="1:21" s="2" customFormat="1" ht="15" customHeight="1" x14ac:dyDescent="0.2">
      <c r="A6" s="31" t="s">
        <v>70</v>
      </c>
      <c r="B6" s="31">
        <v>11</v>
      </c>
      <c r="C6" s="31">
        <v>5</v>
      </c>
      <c r="D6" s="31">
        <v>4</v>
      </c>
      <c r="E6" s="36">
        <v>2</v>
      </c>
      <c r="F6" s="31">
        <v>100</v>
      </c>
      <c r="G6" s="31">
        <v>53</v>
      </c>
      <c r="H6" s="40">
        <v>5</v>
      </c>
      <c r="J6" s="42" t="s">
        <v>16</v>
      </c>
      <c r="K6" s="36" t="s">
        <v>48</v>
      </c>
      <c r="L6" s="36" t="s">
        <v>48</v>
      </c>
      <c r="M6" s="36" t="s">
        <v>48</v>
      </c>
      <c r="N6" s="36" t="s">
        <v>48</v>
      </c>
      <c r="O6" s="36" t="s">
        <v>48</v>
      </c>
      <c r="P6" s="36" t="s">
        <v>48</v>
      </c>
      <c r="Q6" s="36" t="s">
        <v>48</v>
      </c>
      <c r="S6" s="29"/>
      <c r="T6" s="29"/>
      <c r="U6" s="29"/>
    </row>
    <row r="7" spans="1:21" s="2" customFormat="1" ht="15" customHeight="1" x14ac:dyDescent="0.2">
      <c r="A7" s="32" t="s">
        <v>67</v>
      </c>
      <c r="B7" s="31">
        <v>21</v>
      </c>
      <c r="C7" s="31">
        <v>10</v>
      </c>
      <c r="D7" s="31">
        <v>1</v>
      </c>
      <c r="E7" s="36">
        <v>1</v>
      </c>
      <c r="F7" s="31">
        <v>170</v>
      </c>
      <c r="G7" s="31">
        <v>100</v>
      </c>
      <c r="H7" s="40">
        <v>9</v>
      </c>
      <c r="J7" s="43" t="s">
        <v>75</v>
      </c>
      <c r="K7" s="31">
        <v>18</v>
      </c>
      <c r="L7" s="31">
        <v>4</v>
      </c>
      <c r="M7" s="31">
        <v>5</v>
      </c>
      <c r="N7" s="36">
        <v>2</v>
      </c>
      <c r="O7" s="31">
        <v>120</v>
      </c>
      <c r="P7" s="31">
        <v>104</v>
      </c>
      <c r="Q7" s="31">
        <v>7</v>
      </c>
      <c r="S7" s="29"/>
      <c r="T7" s="29"/>
      <c r="U7" s="29"/>
    </row>
    <row r="8" spans="1:21" s="2" customFormat="1" ht="15" customHeight="1" x14ac:dyDescent="0.2">
      <c r="A8" s="32" t="s">
        <v>73</v>
      </c>
      <c r="B8" s="31">
        <v>20</v>
      </c>
      <c r="C8" s="31">
        <v>12</v>
      </c>
      <c r="D8" s="31">
        <v>2</v>
      </c>
      <c r="E8" s="36">
        <v>1</v>
      </c>
      <c r="F8" s="31">
        <v>130</v>
      </c>
      <c r="G8" s="31">
        <v>90</v>
      </c>
      <c r="H8" s="40">
        <v>6</v>
      </c>
      <c r="J8" s="43" t="s">
        <v>55</v>
      </c>
      <c r="K8" s="31">
        <v>20</v>
      </c>
      <c r="L8" s="31">
        <v>7</v>
      </c>
      <c r="M8" s="31">
        <v>4</v>
      </c>
      <c r="N8" s="36">
        <v>0</v>
      </c>
      <c r="O8" s="31">
        <v>110</v>
      </c>
      <c r="P8" s="31">
        <v>97</v>
      </c>
      <c r="Q8" s="31">
        <v>8</v>
      </c>
      <c r="S8" s="29"/>
      <c r="T8" s="29"/>
      <c r="U8" s="29"/>
    </row>
    <row r="9" spans="1:21" s="2" customFormat="1" ht="15" customHeight="1" x14ac:dyDescent="0.2">
      <c r="A9" s="32" t="s">
        <v>72</v>
      </c>
      <c r="B9" s="31">
        <v>12</v>
      </c>
      <c r="C9" s="31">
        <v>6</v>
      </c>
      <c r="D9" s="31">
        <v>3</v>
      </c>
      <c r="E9" s="36">
        <v>1</v>
      </c>
      <c r="F9" s="31">
        <v>60</v>
      </c>
      <c r="G9" s="31">
        <v>38</v>
      </c>
      <c r="H9" s="40">
        <v>4</v>
      </c>
      <c r="J9" s="44" t="s">
        <v>248</v>
      </c>
      <c r="K9" s="31">
        <v>31</v>
      </c>
      <c r="L9" s="31">
        <v>11</v>
      </c>
      <c r="M9" s="31">
        <v>5</v>
      </c>
      <c r="N9" s="36">
        <v>0</v>
      </c>
      <c r="O9" s="31">
        <v>280</v>
      </c>
      <c r="P9" s="31">
        <v>172</v>
      </c>
      <c r="Q9" s="31">
        <v>11</v>
      </c>
      <c r="S9" s="29"/>
      <c r="T9" s="29"/>
      <c r="U9" s="29"/>
    </row>
    <row r="10" spans="1:21" s="2" customFormat="1" ht="15" customHeight="1" x14ac:dyDescent="0.2">
      <c r="A10" s="32" t="s">
        <v>71</v>
      </c>
      <c r="B10" s="31">
        <v>19</v>
      </c>
      <c r="C10" s="31">
        <v>10</v>
      </c>
      <c r="D10" s="31">
        <v>5</v>
      </c>
      <c r="E10" s="36">
        <v>2</v>
      </c>
      <c r="F10" s="31">
        <v>100</v>
      </c>
      <c r="G10" s="31">
        <v>93</v>
      </c>
      <c r="H10" s="40">
        <v>6</v>
      </c>
      <c r="J10" s="43" t="s">
        <v>10</v>
      </c>
      <c r="K10" s="31">
        <v>20</v>
      </c>
      <c r="L10" s="36">
        <v>7</v>
      </c>
      <c r="M10" s="31">
        <v>4</v>
      </c>
      <c r="N10" s="31">
        <v>3</v>
      </c>
      <c r="O10" s="31">
        <v>120</v>
      </c>
      <c r="P10" s="31">
        <v>109</v>
      </c>
      <c r="Q10" s="31">
        <v>5</v>
      </c>
      <c r="S10" s="29"/>
      <c r="T10" s="29"/>
      <c r="U10" s="29"/>
    </row>
    <row r="11" spans="1:21" s="2" customFormat="1" ht="15" customHeight="1" x14ac:dyDescent="0.2">
      <c r="A11" s="32" t="s">
        <v>69</v>
      </c>
      <c r="B11" s="31">
        <v>20</v>
      </c>
      <c r="C11" s="31">
        <v>11</v>
      </c>
      <c r="D11" s="31">
        <v>7</v>
      </c>
      <c r="E11" s="36">
        <v>4</v>
      </c>
      <c r="F11" s="31">
        <v>120</v>
      </c>
      <c r="G11" s="31">
        <v>105</v>
      </c>
      <c r="H11" s="40">
        <v>7</v>
      </c>
      <c r="J11" s="43" t="s">
        <v>0</v>
      </c>
      <c r="K11" s="31">
        <v>16</v>
      </c>
      <c r="L11" s="31">
        <v>3</v>
      </c>
      <c r="M11" s="31">
        <v>1</v>
      </c>
      <c r="N11" s="36">
        <v>0</v>
      </c>
      <c r="O11" s="31">
        <v>90</v>
      </c>
      <c r="P11" s="31">
        <v>80</v>
      </c>
      <c r="Q11" s="31">
        <v>5</v>
      </c>
      <c r="S11" s="29"/>
      <c r="T11" s="29"/>
      <c r="U11" s="29"/>
    </row>
    <row r="12" spans="1:21" s="2" customFormat="1" ht="15" customHeight="1" x14ac:dyDescent="0.2">
      <c r="A12" s="32" t="s">
        <v>66</v>
      </c>
      <c r="B12" s="31">
        <v>10</v>
      </c>
      <c r="C12" s="31">
        <v>4</v>
      </c>
      <c r="D12" s="31">
        <v>5</v>
      </c>
      <c r="E12" s="36">
        <v>3</v>
      </c>
      <c r="F12" s="31">
        <v>60</v>
      </c>
      <c r="G12" s="31">
        <v>46</v>
      </c>
      <c r="H12" s="40">
        <v>4</v>
      </c>
      <c r="J12" s="21" t="s">
        <v>9</v>
      </c>
      <c r="K12" s="47">
        <v>105</v>
      </c>
      <c r="L12" s="47">
        <v>32</v>
      </c>
      <c r="M12" s="47">
        <v>19</v>
      </c>
      <c r="N12" s="47">
        <v>5</v>
      </c>
      <c r="O12" s="47">
        <v>720</v>
      </c>
      <c r="P12" s="47">
        <v>562</v>
      </c>
      <c r="Q12" s="47">
        <v>36</v>
      </c>
      <c r="S12" s="29"/>
      <c r="T12" s="29"/>
      <c r="U12" s="29"/>
    </row>
    <row r="13" spans="1:21" s="2" customFormat="1" ht="15" customHeight="1" x14ac:dyDescent="0.2">
      <c r="A13" s="32" t="s">
        <v>64</v>
      </c>
      <c r="B13" s="31">
        <v>39</v>
      </c>
      <c r="C13" s="31">
        <v>20</v>
      </c>
      <c r="D13" s="31">
        <v>1</v>
      </c>
      <c r="E13" s="36">
        <v>1</v>
      </c>
      <c r="F13" s="31">
        <v>280</v>
      </c>
      <c r="G13" s="31">
        <v>232</v>
      </c>
      <c r="H13" s="40">
        <v>15</v>
      </c>
      <c r="J13" s="45"/>
      <c r="N13" s="49"/>
      <c r="O13" s="1"/>
      <c r="Q13" s="50" t="s">
        <v>65</v>
      </c>
      <c r="S13" s="29"/>
      <c r="T13" s="29"/>
      <c r="U13" s="29"/>
    </row>
    <row r="14" spans="1:21" s="2" customFormat="1" ht="15" customHeight="1" x14ac:dyDescent="0.2">
      <c r="A14" s="32" t="s">
        <v>58</v>
      </c>
      <c r="B14" s="31">
        <v>15</v>
      </c>
      <c r="C14" s="31">
        <v>7</v>
      </c>
      <c r="D14" s="31">
        <v>5</v>
      </c>
      <c r="E14" s="36">
        <v>2</v>
      </c>
      <c r="F14" s="31">
        <v>80</v>
      </c>
      <c r="G14" s="31">
        <v>70</v>
      </c>
      <c r="H14" s="40">
        <v>4</v>
      </c>
      <c r="J14" s="45"/>
      <c r="L14" s="49"/>
      <c r="N14" s="49"/>
      <c r="S14" s="29"/>
      <c r="T14" s="29"/>
      <c r="U14" s="29"/>
    </row>
    <row r="15" spans="1:21" s="2" customFormat="1" ht="15" customHeight="1" x14ac:dyDescent="0.2">
      <c r="A15" s="32" t="s">
        <v>60</v>
      </c>
      <c r="B15" s="31">
        <v>15</v>
      </c>
      <c r="C15" s="31">
        <v>8</v>
      </c>
      <c r="D15" s="31">
        <v>4</v>
      </c>
      <c r="E15" s="36">
        <v>1</v>
      </c>
      <c r="F15" s="31">
        <v>80</v>
      </c>
      <c r="G15" s="31">
        <v>64</v>
      </c>
      <c r="H15" s="40">
        <v>5</v>
      </c>
      <c r="J15" s="46"/>
      <c r="K15" s="48"/>
      <c r="L15" s="48"/>
      <c r="M15" s="48"/>
      <c r="N15" s="48"/>
      <c r="O15" s="48"/>
      <c r="P15" s="48"/>
      <c r="Q15" s="48"/>
      <c r="S15" s="29"/>
      <c r="T15" s="29"/>
      <c r="U15" s="29"/>
    </row>
    <row r="16" spans="1:21" s="2" customFormat="1" ht="15" customHeight="1" x14ac:dyDescent="0.2">
      <c r="A16" s="33" t="s">
        <v>9</v>
      </c>
      <c r="B16" s="31">
        <v>182</v>
      </c>
      <c r="C16" s="31">
        <v>93</v>
      </c>
      <c r="D16" s="31">
        <v>37</v>
      </c>
      <c r="E16" s="36">
        <v>18</v>
      </c>
      <c r="F16" s="38">
        <v>1180</v>
      </c>
      <c r="G16" s="38">
        <v>891</v>
      </c>
      <c r="H16" s="41">
        <v>65</v>
      </c>
      <c r="O16" s="1"/>
      <c r="Q16" s="51"/>
      <c r="S16" s="29"/>
      <c r="T16" s="29"/>
      <c r="U16" s="29"/>
    </row>
    <row r="17" spans="1:21" s="2" customFormat="1" ht="15" customHeight="1" x14ac:dyDescent="0.2">
      <c r="A17" s="34" t="s">
        <v>24</v>
      </c>
      <c r="H17" s="39"/>
      <c r="S17" s="29"/>
      <c r="T17" s="29"/>
      <c r="U17" s="29"/>
    </row>
    <row r="18" spans="1:21" s="2" customFormat="1" ht="15" customHeight="1" x14ac:dyDescent="0.2">
      <c r="J18" s="1"/>
      <c r="K18" s="1"/>
      <c r="L18" s="1"/>
      <c r="M18" s="1"/>
      <c r="N18" s="1"/>
      <c r="O18" s="1"/>
      <c r="P18" s="1"/>
      <c r="Q18" s="1"/>
      <c r="S18" s="29"/>
      <c r="T18" s="29"/>
      <c r="U18" s="29"/>
    </row>
    <row r="19" spans="1:21" s="2" customFormat="1" ht="15" customHeight="1" x14ac:dyDescent="0.2">
      <c r="J19" s="1"/>
      <c r="K19" s="1"/>
      <c r="L19" s="1"/>
      <c r="M19" s="1"/>
      <c r="N19" s="1"/>
      <c r="O19" s="1"/>
      <c r="P19" s="1"/>
      <c r="Q19" s="1"/>
      <c r="S19" s="29"/>
      <c r="T19" s="29"/>
      <c r="U19" s="29"/>
    </row>
    <row r="20" spans="1:21" s="2" customFormat="1" ht="18.75" customHeight="1" x14ac:dyDescent="0.2">
      <c r="A20" s="1"/>
      <c r="B20" s="1"/>
      <c r="C20" s="1"/>
      <c r="D20" s="1"/>
      <c r="E20" s="1"/>
      <c r="F20" s="1"/>
      <c r="G20" s="1"/>
      <c r="H20" s="28"/>
      <c r="J20" s="1"/>
      <c r="K20" s="1"/>
      <c r="L20" s="1"/>
      <c r="M20" s="1"/>
      <c r="N20" s="1"/>
      <c r="O20" s="1"/>
      <c r="P20" s="1"/>
      <c r="Q20" s="1"/>
      <c r="S20" s="29"/>
      <c r="T20" s="29"/>
      <c r="U20" s="29"/>
    </row>
    <row r="21" spans="1:21" ht="12" x14ac:dyDescent="0.2">
      <c r="I21" s="2"/>
    </row>
  </sheetData>
  <customSheetViews>
    <customSheetView guid="{69517510-72C6-46E4-AF54-0B20AA80610A}" showPageBreaks="1" showGridLines="0" fitToPage="1" printArea="1" view="pageBreakPreview">
      <selection activeCell="R5" sqref="R5"/>
      <pageMargins left="0.7" right="0.7" top="0.75" bottom="0.75" header="0.3" footer="0.3"/>
      <pageSetup paperSize="9" scale="92" orientation="landscape" horizontalDpi="200" verticalDpi="200" r:id="rId1"/>
      <headerFooter alignWithMargins="0"/>
    </customSheetView>
    <customSheetView guid="{B2F7F4C2-7319-4A81-8738-93BD1150A3D9}" showGridLines="0">
      <selection activeCell="Q18" sqref="Q18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R5" sqref="R5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R5" sqref="R5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cale="85" showPageBreaks="1" showGridLines="0" printArea="1" view="pageBreakPreview">
      <selection activeCell="L17" sqref="L17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5"/>
      <headerFooter alignWithMargins="0"/>
    </customSheetView>
    <customSheetView guid="{C4A529F9-AE54-9C48-A9A0-E181771CA2CC}" showGridLines="0" printArea="1">
      <selection activeCell="P17" sqref="P17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6"/>
      <headerFooter alignWithMargins="0"/>
    </customSheetView>
    <customSheetView guid="{D0A5DE2C-3A62-DB4E-8C9A-F9E9DE8FBF79}" showGridLines="0" printArea="1">
      <selection activeCell="P17" sqref="P17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7"/>
      <headerFooter alignWithMargins="0"/>
    </customSheetView>
    <customSheetView guid="{A6A8F5D7-1FFF-9A4F-A8FE-C58588873306}" showGridLines="0" printArea="1"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8"/>
      <headerFooter alignWithMargins="0"/>
    </customSheetView>
    <customSheetView guid="{DD93152C-0901-2847-87B6-6A5A77336527}" showGridLines="0" printArea="1">
      <selection activeCell="P17" sqref="P17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9"/>
      <headerFooter alignWithMargins="0"/>
    </customSheetView>
    <customSheetView guid="{D08856E5-1694-2C4B-9C35-2E5A298BF80F}" showPageBreaks="1" showGridLines="0" printArea="1">
      <selection activeCell="P17" sqref="P17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0"/>
      <headerFooter alignWithMargins="0"/>
    </customSheetView>
    <customSheetView guid="{E8263E98-0EC8-2144-9609-AF9619A50EEC}" showGridLines="0" printArea="1" topLeftCell="A7">
      <selection activeCell="L17" sqref="L17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1"/>
      <headerFooter alignWithMargins="0"/>
    </customSheetView>
    <customSheetView guid="{D6B1A6F2-8FB3-4145-8FCD-689EA09752BF}" showGridLines="0" printArea="1" topLeftCell="A13">
      <selection activeCell="Q18" sqref="Q18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2"/>
      <headerFooter alignWithMargins="0"/>
    </customSheetView>
    <customSheetView guid="{271660B1-6CB6-6F49-9CEE-16B6A8A3D5FD}" showGridLines="0" printArea="1" topLeftCell="A13">
      <selection activeCell="Q18" sqref="Q18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3"/>
      <headerFooter alignWithMargins="0"/>
    </customSheetView>
    <customSheetView guid="{CB367315-3D3C-E941-9652-C7D5374EDB4E}" showGridLines="0" printArea="1" topLeftCell="A13">
      <selection activeCell="Q18" sqref="Q18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4"/>
      <headerFooter alignWithMargins="0"/>
    </customSheetView>
    <customSheetView guid="{1B7D0D4D-BBA4-504B-A36F-4ADCC7A2AFCE}" showGridLines="0" printArea="1" topLeftCell="A25">
      <selection activeCell="P17" sqref="P17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5"/>
      <headerFooter alignWithMargins="0"/>
    </customSheetView>
    <customSheetView guid="{4379138C-A6A3-E045-9961-DEB2F8FD6E47}" showGridLines="0" printArea="1"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6"/>
      <headerFooter alignWithMargins="0"/>
    </customSheetView>
    <customSheetView guid="{886C709C-B6A8-3D46-9271-C9E75061DDD1}" showPageBreaks="1" showGridLines="0" printArea="1"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7"/>
      <headerFooter alignWithMargins="0"/>
    </customSheetView>
    <customSheetView guid="{931E0F76-57EA-384B-AA0E-261CDD1666AC}" showGridLines="0" printArea="1"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R5" sqref="R5"/>
      <pageMargins left="0.7" right="0.7" top="0.75" bottom="0.75" header="0.3" footer="0.3"/>
      <pageSetup paperSize="9" scale="92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R5" sqref="R5"/>
      <pageMargins left="0.7" right="0.7" top="0.75" bottom="0.75" header="0.3" footer="0.3"/>
      <pageSetup paperSize="9" scale="93" orientation="landscape" horizontalDpi="200" verticalDpi="200" r:id="rId20"/>
      <headerFooter alignWithMargins="0"/>
    </customSheetView>
  </customSheetViews>
  <mergeCells count="10">
    <mergeCell ref="H4:H5"/>
    <mergeCell ref="J4:J5"/>
    <mergeCell ref="O4:O5"/>
    <mergeCell ref="P4:P5"/>
    <mergeCell ref="Q4:Q5"/>
    <mergeCell ref="B4:E4"/>
    <mergeCell ref="K4:N4"/>
    <mergeCell ref="A4:A5"/>
    <mergeCell ref="F4:F5"/>
    <mergeCell ref="G4:G5"/>
  </mergeCells>
  <phoneticPr fontId="2"/>
  <pageMargins left="0.7" right="0.7" top="0.75" bottom="0.75" header="0.3" footer="0.3"/>
  <pageSetup paperSize="9" scale="92" orientation="landscape" horizontalDpi="200" verticalDpi="200" r:id="rId2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36"/>
  <sheetViews>
    <sheetView showGridLines="0" view="pageBreakPreview" zoomScaleNormal="110" zoomScaleSheetLayoutView="100" workbookViewId="0"/>
  </sheetViews>
  <sheetFormatPr defaultColWidth="9" defaultRowHeight="10.8" x14ac:dyDescent="0.2"/>
  <cols>
    <col min="1" max="1" width="15.6640625" style="1" customWidth="1"/>
    <col min="2" max="8" width="7.109375" style="1" customWidth="1"/>
    <col min="9" max="9" width="9.44140625" style="1" customWidth="1"/>
    <col min="10" max="10" width="10.77734375" style="1" customWidth="1"/>
    <col min="11" max="15" width="15.33203125" style="1" customWidth="1"/>
    <col min="16" max="16384" width="9" style="1"/>
  </cols>
  <sheetData>
    <row r="1" spans="1:11" ht="18.75" customHeight="1" x14ac:dyDescent="0.2">
      <c r="A1" s="30" t="s">
        <v>113</v>
      </c>
      <c r="C1" s="35"/>
    </row>
    <row r="2" spans="1:11" s="2" customFormat="1" ht="15" customHeight="1" x14ac:dyDescent="0.2">
      <c r="G2" s="11" t="s">
        <v>112</v>
      </c>
      <c r="H2" s="56"/>
    </row>
    <row r="3" spans="1:11" s="3" customFormat="1" ht="15" customHeight="1" x14ac:dyDescent="0.2">
      <c r="A3" s="21" t="s">
        <v>34</v>
      </c>
      <c r="B3" s="21" t="s">
        <v>110</v>
      </c>
      <c r="C3" s="21" t="s">
        <v>109</v>
      </c>
      <c r="D3" s="21" t="s">
        <v>108</v>
      </c>
      <c r="E3" s="21" t="s">
        <v>107</v>
      </c>
      <c r="F3" s="21" t="s">
        <v>14</v>
      </c>
      <c r="G3" s="21" t="s">
        <v>105</v>
      </c>
    </row>
    <row r="4" spans="1:11" s="2" customFormat="1" ht="15" customHeight="1" x14ac:dyDescent="0.2">
      <c r="A4" s="21" t="s">
        <v>103</v>
      </c>
      <c r="B4" s="24">
        <v>20</v>
      </c>
      <c r="C4" s="22">
        <v>2580</v>
      </c>
      <c r="D4" s="22">
        <v>2143</v>
      </c>
      <c r="E4" s="22">
        <v>365</v>
      </c>
      <c r="F4" s="22">
        <v>66</v>
      </c>
      <c r="G4" s="22">
        <v>141</v>
      </c>
    </row>
    <row r="5" spans="1:11" s="2" customFormat="1" ht="15" customHeight="1" x14ac:dyDescent="0.2">
      <c r="A5" s="21" t="s">
        <v>102</v>
      </c>
      <c r="B5" s="24">
        <v>20</v>
      </c>
      <c r="C5" s="22">
        <v>2530</v>
      </c>
      <c r="D5" s="22">
        <v>2043</v>
      </c>
      <c r="E5" s="22">
        <v>359</v>
      </c>
      <c r="F5" s="22">
        <v>61</v>
      </c>
      <c r="G5" s="22">
        <v>141</v>
      </c>
    </row>
    <row r="6" spans="1:11" s="2" customFormat="1" ht="15" customHeight="1" x14ac:dyDescent="0.2">
      <c r="A6" s="21" t="s">
        <v>100</v>
      </c>
      <c r="B6" s="24">
        <v>17</v>
      </c>
      <c r="C6" s="22">
        <v>2080</v>
      </c>
      <c r="D6" s="22">
        <v>1619</v>
      </c>
      <c r="E6" s="22">
        <v>320</v>
      </c>
      <c r="F6" s="22">
        <v>55</v>
      </c>
      <c r="G6" s="22">
        <v>119</v>
      </c>
    </row>
    <row r="7" spans="1:11" s="2" customFormat="1" ht="15" customHeight="1" x14ac:dyDescent="0.2">
      <c r="A7" s="21" t="s">
        <v>240</v>
      </c>
      <c r="B7" s="24">
        <v>16</v>
      </c>
      <c r="C7" s="22">
        <v>2000</v>
      </c>
      <c r="D7" s="22">
        <v>1570</v>
      </c>
      <c r="E7" s="22">
        <v>285</v>
      </c>
      <c r="F7" s="22">
        <v>70</v>
      </c>
      <c r="G7" s="22">
        <v>108</v>
      </c>
    </row>
    <row r="8" spans="1:11" s="2" customFormat="1" ht="15" customHeight="1" x14ac:dyDescent="0.2">
      <c r="A8" s="21" t="s">
        <v>98</v>
      </c>
      <c r="B8" s="24">
        <v>15</v>
      </c>
      <c r="C8" s="22">
        <v>1900</v>
      </c>
      <c r="D8" s="22">
        <v>1453</v>
      </c>
      <c r="E8" s="22">
        <v>287</v>
      </c>
      <c r="F8" s="22">
        <v>56</v>
      </c>
      <c r="G8" s="22">
        <v>101</v>
      </c>
    </row>
    <row r="9" spans="1:11" s="2" customFormat="1" ht="15" customHeight="1" x14ac:dyDescent="0.2">
      <c r="A9" s="25"/>
      <c r="B9" s="53"/>
      <c r="C9" s="54"/>
      <c r="D9" s="54"/>
      <c r="E9" s="54"/>
      <c r="F9" s="54"/>
      <c r="G9" s="55" t="s">
        <v>99</v>
      </c>
    </row>
    <row r="10" spans="1:11" s="2" customFormat="1" ht="13.5" customHeight="1" x14ac:dyDescent="0.2">
      <c r="A10" s="6" t="s">
        <v>96</v>
      </c>
      <c r="B10" s="1"/>
      <c r="C10" s="1"/>
      <c r="D10" s="1"/>
      <c r="E10" s="1"/>
      <c r="F10" s="1"/>
      <c r="G10" s="1"/>
      <c r="I10" s="39"/>
      <c r="J10" s="39"/>
      <c r="K10" s="39"/>
    </row>
    <row r="11" spans="1:11" s="2" customFormat="1" ht="13.5" customHeight="1" x14ac:dyDescent="0.2">
      <c r="A11" s="6" t="s">
        <v>95</v>
      </c>
      <c r="B11" s="1"/>
      <c r="C11" s="1"/>
      <c r="D11" s="1"/>
      <c r="E11" s="1"/>
      <c r="F11" s="1"/>
      <c r="G11" s="1"/>
      <c r="I11" s="39"/>
      <c r="J11" s="39"/>
      <c r="K11" s="39"/>
    </row>
    <row r="12" spans="1:11" s="2" customFormat="1" ht="13.5" customHeight="1" x14ac:dyDescent="0.2">
      <c r="A12" s="6" t="s">
        <v>94</v>
      </c>
      <c r="B12" s="1"/>
      <c r="C12" s="1"/>
      <c r="D12" s="1"/>
      <c r="E12" s="1"/>
      <c r="F12" s="1"/>
      <c r="G12" s="1"/>
      <c r="I12" s="39"/>
      <c r="J12" s="39"/>
      <c r="K12" s="39"/>
    </row>
    <row r="13" spans="1:11" s="2" customFormat="1" ht="13.5" customHeight="1" x14ac:dyDescent="0.2">
      <c r="A13" s="6" t="s">
        <v>93</v>
      </c>
      <c r="B13" s="1"/>
      <c r="C13" s="1"/>
      <c r="D13" s="1"/>
      <c r="E13" s="1"/>
      <c r="F13" s="1"/>
      <c r="G13" s="1"/>
      <c r="I13" s="39"/>
      <c r="J13" s="39"/>
      <c r="K13" s="39"/>
    </row>
    <row r="14" spans="1:11" ht="13.5" customHeight="1" x14ac:dyDescent="0.2">
      <c r="A14" s="1" t="s">
        <v>92</v>
      </c>
      <c r="I14" s="28"/>
      <c r="J14" s="28"/>
      <c r="K14" s="28"/>
    </row>
    <row r="15" spans="1:11" ht="13.5" customHeight="1" x14ac:dyDescent="0.2">
      <c r="A15" s="1" t="s">
        <v>242</v>
      </c>
      <c r="G15" s="11"/>
      <c r="I15" s="23"/>
    </row>
    <row r="16" spans="1:11" x14ac:dyDescent="0.2">
      <c r="A16" s="1" t="s">
        <v>244</v>
      </c>
    </row>
    <row r="17" spans="1:1" ht="18.75" customHeight="1" x14ac:dyDescent="0.2">
      <c r="A17" s="1" t="s">
        <v>277</v>
      </c>
    </row>
    <row r="18" spans="1:1" ht="18.75" customHeight="1" x14ac:dyDescent="0.2"/>
    <row r="19" spans="1:1" ht="18.75" customHeight="1" x14ac:dyDescent="0.2"/>
    <row r="20" spans="1:1" ht="18.75" customHeight="1" x14ac:dyDescent="0.2"/>
    <row r="21" spans="1:1" ht="18.75" customHeight="1" x14ac:dyDescent="0.2"/>
    <row r="22" spans="1:1" ht="18.75" customHeight="1" x14ac:dyDescent="0.2"/>
    <row r="23" spans="1:1" ht="18.75" customHeight="1" x14ac:dyDescent="0.2"/>
    <row r="24" spans="1:1" ht="18.75" customHeight="1" x14ac:dyDescent="0.2"/>
    <row r="25" spans="1:1" ht="18.75" customHeight="1" x14ac:dyDescent="0.2"/>
    <row r="26" spans="1:1" ht="18.75" customHeight="1" x14ac:dyDescent="0.2"/>
    <row r="27" spans="1:1" ht="18.75" customHeight="1" x14ac:dyDescent="0.2"/>
    <row r="28" spans="1:1" ht="18.75" customHeight="1" x14ac:dyDescent="0.2"/>
    <row r="29" spans="1:1" ht="18.75" customHeight="1" x14ac:dyDescent="0.2"/>
    <row r="30" spans="1:1" ht="18.75" customHeight="1" x14ac:dyDescent="0.2"/>
    <row r="31" spans="1:1" ht="18.75" customHeight="1" x14ac:dyDescent="0.2"/>
    <row r="32" spans="1:1" ht="18.75" customHeight="1" x14ac:dyDescent="0.2"/>
    <row r="33" spans="1:7" ht="18.75" customHeight="1" x14ac:dyDescent="0.2"/>
    <row r="36" spans="1:7" x14ac:dyDescent="0.2">
      <c r="A36" s="150"/>
      <c r="B36" s="150"/>
      <c r="C36" s="150"/>
      <c r="D36" s="150"/>
      <c r="E36" s="150"/>
      <c r="F36" s="150"/>
      <c r="G36" s="150"/>
    </row>
  </sheetData>
  <customSheetViews>
    <customSheetView guid="{69517510-72C6-46E4-AF54-0B20AA80610A}" showPageBreaks="1" showGridLines="0" fitToPage="1" printArea="1" view="pageBreakPreview">
      <selection activeCell="J8" sqref="J8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cale="110" showGridLines="0">
      <selection activeCell="E19" sqref="E1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J8" sqref="J8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J8" sqref="J8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cale="90" showPageBreaks="1" showGridLines="0" printArea="1" view="pageBreakPreview">
      <selection activeCell="A16" sqref="A16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C4A529F9-AE54-9C48-A9A0-E181771CA2CC}" scale="110" showGridLines="0" printArea="1">
      <selection activeCell="E19" sqref="E1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D0A5DE2C-3A62-DB4E-8C9A-F9E9DE8FBF79}" scale="110" showGridLines="0" printArea="1">
      <selection activeCell="E19" sqref="E1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A6A8F5D7-1FFF-9A4F-A8FE-C58588873306}" scale="110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8"/>
      <headerFooter alignWithMargins="0"/>
    </customSheetView>
    <customSheetView guid="{DD93152C-0901-2847-87B6-6A5A77336527}" scale="110" showGridLines="0" printArea="1">
      <selection activeCell="E19" sqref="E1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9"/>
      <headerFooter alignWithMargins="0"/>
    </customSheetView>
    <customSheetView guid="{D08856E5-1694-2C4B-9C35-2E5A298BF80F}" scale="110" showPageBreaks="1" showGridLines="0" printArea="1">
      <selection activeCell="E19" sqref="E1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E8263E98-0EC8-2144-9609-AF9619A50EEC}" scale="110" showGridLines="0" printArea="1">
      <selection activeCell="G9" sqref="G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1"/>
      <headerFooter alignWithMargins="0"/>
    </customSheetView>
    <customSheetView guid="{D6B1A6F2-8FB3-4145-8FCD-689EA09752BF}" scale="110" showGridLines="0" printArea="1">
      <selection activeCell="E19" sqref="E1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2"/>
      <headerFooter alignWithMargins="0"/>
    </customSheetView>
    <customSheetView guid="{271660B1-6CB6-6F49-9CEE-16B6A8A3D5FD}" scale="110" showGridLines="0" printArea="1">
      <selection activeCell="E19" sqref="E1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3"/>
      <headerFooter alignWithMargins="0"/>
    </customSheetView>
    <customSheetView guid="{CB367315-3D3C-E941-9652-C7D5374EDB4E}" scale="110" showGridLines="0" printArea="1">
      <selection activeCell="E19" sqref="E1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4"/>
      <headerFooter alignWithMargins="0"/>
    </customSheetView>
    <customSheetView guid="{1B7D0D4D-BBA4-504B-A36F-4ADCC7A2AFCE}" scale="110" showGridLines="0" printArea="1">
      <selection activeCell="E19" sqref="E1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5"/>
      <headerFooter alignWithMargins="0"/>
    </customSheetView>
    <customSheetView guid="{4379138C-A6A3-E045-9961-DEB2F8FD6E47}" scale="110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6"/>
      <headerFooter alignWithMargins="0"/>
    </customSheetView>
    <customSheetView guid="{886C709C-B6A8-3D46-9271-C9E75061DDD1}" scale="110" showPageBreaks="1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7"/>
      <headerFooter alignWithMargins="0"/>
    </customSheetView>
    <customSheetView guid="{931E0F76-57EA-384B-AA0E-261CDD1666AC}" scale="110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J8" sqref="J8"/>
      <pageMargins left="0.7" right="0.7" top="0.75" bottom="0.75" header="0.3" footer="0.3"/>
      <pageSetup paperSize="9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J8" sqref="J8"/>
      <pageMargins left="0.7" right="0.7" top="0.75" bottom="0.75" header="0.3" footer="0.3"/>
      <pageSetup paperSize="9" orientation="landscape" horizontalDpi="200" verticalDpi="200" r:id="rId20"/>
      <headerFooter alignWithMargins="0"/>
    </customSheetView>
  </customSheetViews>
  <mergeCells count="1">
    <mergeCell ref="A36:G36"/>
  </mergeCells>
  <phoneticPr fontId="2"/>
  <pageMargins left="0.7" right="0.7" top="0.75" bottom="0.75" header="0.3" footer="0.3"/>
  <pageSetup paperSize="9" orientation="landscape" horizontalDpi="200" verticalDpi="200" r:id="rId2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16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21.44140625" style="1" customWidth="1"/>
    <col min="2" max="7" width="9.6640625" style="1" customWidth="1"/>
    <col min="8" max="8" width="8.6640625" style="1" customWidth="1"/>
    <col min="9" max="9" width="2" style="1" customWidth="1"/>
    <col min="10" max="10" width="16.77734375" style="1" customWidth="1"/>
    <col min="11" max="17" width="6.21875" style="1" customWidth="1"/>
    <col min="18" max="18" width="15.33203125" style="1" customWidth="1"/>
    <col min="19" max="21" width="4.88671875" style="1" customWidth="1"/>
    <col min="22" max="16384" width="9" style="1"/>
  </cols>
  <sheetData>
    <row r="1" spans="1:21" ht="17.399999999999999" x14ac:dyDescent="0.2">
      <c r="A1" s="30" t="s">
        <v>129</v>
      </c>
      <c r="S1" s="29"/>
      <c r="T1" s="29"/>
      <c r="U1" s="29"/>
    </row>
    <row r="3" spans="1:21" s="2" customFormat="1" ht="15" customHeight="1" x14ac:dyDescent="0.2">
      <c r="A3" s="2" t="s">
        <v>127</v>
      </c>
      <c r="H3" s="23" t="s">
        <v>272</v>
      </c>
    </row>
    <row r="4" spans="1:21" s="2" customFormat="1" ht="12" customHeight="1" x14ac:dyDescent="0.2">
      <c r="A4" s="157" t="s">
        <v>126</v>
      </c>
      <c r="B4" s="157" t="s">
        <v>85</v>
      </c>
      <c r="C4" s="157"/>
      <c r="D4" s="157"/>
      <c r="E4" s="157"/>
      <c r="F4" s="156" t="s">
        <v>83</v>
      </c>
      <c r="G4" s="156" t="s">
        <v>82</v>
      </c>
      <c r="H4" s="156" t="s">
        <v>81</v>
      </c>
    </row>
    <row r="5" spans="1:21" s="29" customFormat="1" ht="43.2" x14ac:dyDescent="0.2">
      <c r="A5" s="157"/>
      <c r="B5" s="8" t="s">
        <v>125</v>
      </c>
      <c r="C5" s="8" t="s">
        <v>76</v>
      </c>
      <c r="D5" s="8" t="s">
        <v>77</v>
      </c>
      <c r="E5" s="8" t="s">
        <v>76</v>
      </c>
      <c r="F5" s="157"/>
      <c r="G5" s="157"/>
      <c r="H5" s="157"/>
    </row>
    <row r="6" spans="1:21" s="2" customFormat="1" ht="15" customHeight="1" x14ac:dyDescent="0.2">
      <c r="A6" s="42" t="s">
        <v>124</v>
      </c>
      <c r="B6" s="42">
        <v>28</v>
      </c>
      <c r="C6" s="42">
        <v>9</v>
      </c>
      <c r="D6" s="42">
        <v>9</v>
      </c>
      <c r="E6" s="61">
        <v>0</v>
      </c>
      <c r="F6" s="42">
        <v>230</v>
      </c>
      <c r="G6" s="42">
        <v>211</v>
      </c>
      <c r="H6" s="42">
        <v>10</v>
      </c>
      <c r="I6" s="29"/>
      <c r="K6" s="29"/>
      <c r="L6" s="29"/>
      <c r="M6" s="29"/>
    </row>
    <row r="7" spans="1:21" ht="15" customHeight="1" x14ac:dyDescent="0.2">
      <c r="A7" s="43" t="s">
        <v>2</v>
      </c>
      <c r="B7" s="42">
        <v>12</v>
      </c>
      <c r="C7" s="42">
        <v>4</v>
      </c>
      <c r="D7" s="42">
        <v>5</v>
      </c>
      <c r="E7" s="42">
        <v>2</v>
      </c>
      <c r="F7" s="42">
        <v>115</v>
      </c>
      <c r="G7" s="42">
        <v>67</v>
      </c>
      <c r="H7" s="42">
        <v>7</v>
      </c>
    </row>
    <row r="8" spans="1:21" ht="15" customHeight="1" x14ac:dyDescent="0.2">
      <c r="A8" s="42" t="s">
        <v>123</v>
      </c>
      <c r="B8" s="42">
        <v>21</v>
      </c>
      <c r="C8" s="42">
        <v>12</v>
      </c>
      <c r="D8" s="42">
        <v>5</v>
      </c>
      <c r="E8" s="42">
        <v>1</v>
      </c>
      <c r="F8" s="42">
        <v>134</v>
      </c>
      <c r="G8" s="42">
        <v>117</v>
      </c>
      <c r="H8" s="42">
        <v>6</v>
      </c>
    </row>
    <row r="9" spans="1:21" ht="15" customHeight="1" x14ac:dyDescent="0.2">
      <c r="A9" s="57" t="s">
        <v>122</v>
      </c>
      <c r="B9" s="42">
        <v>15</v>
      </c>
      <c r="C9" s="42">
        <v>2</v>
      </c>
      <c r="D9" s="42">
        <v>3</v>
      </c>
      <c r="E9" s="42">
        <v>0</v>
      </c>
      <c r="F9" s="42">
        <v>110</v>
      </c>
      <c r="G9" s="42">
        <v>97</v>
      </c>
      <c r="H9" s="42">
        <v>5</v>
      </c>
    </row>
    <row r="10" spans="1:21" ht="15" customHeight="1" x14ac:dyDescent="0.2">
      <c r="A10" s="43" t="s">
        <v>120</v>
      </c>
      <c r="B10" s="42">
        <v>15</v>
      </c>
      <c r="C10" s="42">
        <v>4</v>
      </c>
      <c r="D10" s="42">
        <v>6</v>
      </c>
      <c r="E10" s="61">
        <v>0</v>
      </c>
      <c r="F10" s="42">
        <v>86</v>
      </c>
      <c r="G10" s="42">
        <v>82</v>
      </c>
      <c r="H10" s="42">
        <v>6</v>
      </c>
    </row>
    <row r="11" spans="1:21" ht="15" customHeight="1" x14ac:dyDescent="0.2">
      <c r="A11" s="57" t="s">
        <v>119</v>
      </c>
      <c r="B11" s="42">
        <v>20</v>
      </c>
      <c r="C11" s="42">
        <v>9</v>
      </c>
      <c r="D11" s="42">
        <v>4</v>
      </c>
      <c r="E11" s="42">
        <v>1</v>
      </c>
      <c r="F11" s="42">
        <v>125</v>
      </c>
      <c r="G11" s="42">
        <v>119</v>
      </c>
      <c r="H11" s="42">
        <v>5</v>
      </c>
    </row>
    <row r="12" spans="1:21" ht="15" customHeight="1" x14ac:dyDescent="0.2">
      <c r="A12" s="57" t="s">
        <v>117</v>
      </c>
      <c r="B12" s="42">
        <v>24</v>
      </c>
      <c r="C12" s="42">
        <v>5</v>
      </c>
      <c r="D12" s="42">
        <v>5</v>
      </c>
      <c r="E12" s="42">
        <v>2</v>
      </c>
      <c r="F12" s="42">
        <v>185</v>
      </c>
      <c r="G12" s="42">
        <v>152</v>
      </c>
      <c r="H12" s="42">
        <v>9</v>
      </c>
    </row>
    <row r="13" spans="1:21" ht="15" customHeight="1" x14ac:dyDescent="0.2">
      <c r="A13" s="58" t="s">
        <v>116</v>
      </c>
      <c r="B13" s="42">
        <v>22</v>
      </c>
      <c r="C13" s="61">
        <v>0</v>
      </c>
      <c r="D13" s="42">
        <v>4</v>
      </c>
      <c r="E13" s="61">
        <v>0</v>
      </c>
      <c r="F13" s="42">
        <v>180</v>
      </c>
      <c r="G13" s="42">
        <v>140</v>
      </c>
      <c r="H13" s="42">
        <v>8</v>
      </c>
    </row>
    <row r="14" spans="1:21" ht="15" customHeight="1" x14ac:dyDescent="0.2">
      <c r="A14" s="33" t="s">
        <v>9</v>
      </c>
      <c r="B14" s="38">
        <v>157</v>
      </c>
      <c r="C14" s="38">
        <v>45</v>
      </c>
      <c r="D14" s="38">
        <v>41</v>
      </c>
      <c r="E14" s="38">
        <v>6</v>
      </c>
      <c r="F14" s="38">
        <v>1165</v>
      </c>
      <c r="G14" s="38">
        <v>985</v>
      </c>
      <c r="H14" s="38">
        <v>56</v>
      </c>
    </row>
    <row r="15" spans="1:21" ht="12" x14ac:dyDescent="0.15">
      <c r="A15" s="59" t="s">
        <v>24</v>
      </c>
      <c r="B15" s="2"/>
      <c r="C15" s="2"/>
      <c r="D15" s="2"/>
      <c r="E15" s="2"/>
      <c r="F15" s="2"/>
      <c r="G15" s="2"/>
      <c r="H15" s="23" t="s">
        <v>115</v>
      </c>
    </row>
    <row r="16" spans="1:21" ht="13.2" x14ac:dyDescent="0.2">
      <c r="A16" s="60" t="s">
        <v>246</v>
      </c>
    </row>
  </sheetData>
  <customSheetViews>
    <customSheetView guid="{69517510-72C6-46E4-AF54-0B20AA80610A}" showPageBreaks="1" showGridLines="0" fitToPage="1" printArea="1" view="pageBreakPreview">
      <selection activeCell="M9" sqref="M9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howGridLines="0">
      <selection activeCell="H14" sqref="H14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M9" sqref="M9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M9" sqref="M9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cale="85" showPageBreaks="1" showGridLines="0" view="pageBreakPreview" topLeftCell="A4">
      <selection activeCell="J10" sqref="J10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5"/>
      <headerFooter alignWithMargins="0"/>
    </customSheetView>
    <customSheetView guid="{C4A529F9-AE54-9C48-A9A0-E181771CA2CC}" showGridLines="0">
      <selection activeCell="H14" sqref="H14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6"/>
      <headerFooter alignWithMargins="0"/>
    </customSheetView>
    <customSheetView guid="{D0A5DE2C-3A62-DB4E-8C9A-F9E9DE8FBF79}" showGridLines="0">
      <selection activeCell="H14" sqref="H14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7"/>
      <headerFooter alignWithMargins="0"/>
    </customSheetView>
    <customSheetView guid="{A6A8F5D7-1FFF-9A4F-A8FE-C58588873306}" showGridLines="0"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8"/>
      <headerFooter alignWithMargins="0"/>
    </customSheetView>
    <customSheetView guid="{DD93152C-0901-2847-87B6-6A5A77336527}" showGridLines="0">
      <selection activeCell="H14" sqref="H14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9"/>
      <headerFooter alignWithMargins="0"/>
    </customSheetView>
    <customSheetView guid="{D08856E5-1694-2C4B-9C35-2E5A298BF80F}" showPageBreaks="1" showGridLines="0">
      <selection activeCell="H14" sqref="H14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0"/>
      <headerFooter alignWithMargins="0"/>
    </customSheetView>
    <customSheetView guid="{E8263E98-0EC8-2144-9609-AF9619A50EEC}" showGridLines="0" topLeftCell="A4">
      <selection activeCell="J10" sqref="J10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1"/>
      <headerFooter alignWithMargins="0"/>
    </customSheetView>
    <customSheetView guid="{D6B1A6F2-8FB3-4145-8FCD-689EA09752BF}" showGridLines="0" topLeftCell="A7">
      <selection activeCell="F31" sqref="F31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2"/>
      <headerFooter alignWithMargins="0"/>
    </customSheetView>
    <customSheetView guid="{271660B1-6CB6-6F49-9CEE-16B6A8A3D5FD}" showGridLines="0" topLeftCell="A7">
      <selection activeCell="F31" sqref="F31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3"/>
      <headerFooter alignWithMargins="0"/>
    </customSheetView>
    <customSheetView guid="{CB367315-3D3C-E941-9652-C7D5374EDB4E}" showGridLines="0" topLeftCell="A7">
      <selection activeCell="F31" sqref="F31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4"/>
      <headerFooter alignWithMargins="0"/>
    </customSheetView>
    <customSheetView guid="{1B7D0D4D-BBA4-504B-A36F-4ADCC7A2AFCE}" showGridLines="0">
      <selection activeCell="H14" sqref="H14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5"/>
      <headerFooter alignWithMargins="0"/>
    </customSheetView>
    <customSheetView guid="{4379138C-A6A3-E045-9961-DEB2F8FD6E47}" showGridLines="0"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6"/>
      <headerFooter alignWithMargins="0"/>
    </customSheetView>
    <customSheetView guid="{886C709C-B6A8-3D46-9271-C9E75061DDD1}" showPageBreaks="1" showGridLines="0"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7"/>
      <headerFooter alignWithMargins="0"/>
    </customSheetView>
    <customSheetView guid="{931E0F76-57EA-384B-AA0E-261CDD1666AC}" showGridLines="0"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M9" sqref="M9"/>
      <pageMargins left="0.7" right="0.7" top="0.75" bottom="0.75" header="0.3" footer="0.3"/>
      <pageSetup paperSize="9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M9" sqref="M9"/>
      <pageMargins left="0.7" right="0.7" top="0.75" bottom="0.75" header="0.3" footer="0.3"/>
      <pageSetup paperSize="9" orientation="landscape" horizontalDpi="200" verticalDpi="200" r:id="rId20"/>
      <headerFooter alignWithMargins="0"/>
    </customSheetView>
  </customSheetViews>
  <mergeCells count="5">
    <mergeCell ref="H4:H5"/>
    <mergeCell ref="B4:E4"/>
    <mergeCell ref="A4:A5"/>
    <mergeCell ref="F4:F5"/>
    <mergeCell ref="G4:G5"/>
  </mergeCells>
  <phoneticPr fontId="2"/>
  <pageMargins left="0.7" right="0.7" top="0.75" bottom="0.75" header="0.3" footer="0.3"/>
  <pageSetup paperSize="9" orientation="landscape" horizontalDpi="200" verticalDpi="200" r:id="rId2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9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17.21875" style="1" customWidth="1"/>
    <col min="2" max="7" width="9.6640625" style="1" customWidth="1"/>
    <col min="8" max="8" width="6.21875" style="1" customWidth="1"/>
    <col min="9" max="9" width="2" style="1" customWidth="1"/>
    <col min="10" max="10" width="16.77734375" style="1" customWidth="1"/>
    <col min="11" max="17" width="6.21875" style="1" customWidth="1"/>
    <col min="18" max="18" width="15.33203125" style="1" customWidth="1"/>
    <col min="19" max="21" width="4.88671875" style="1" customWidth="1"/>
    <col min="22" max="16384" width="9" style="1"/>
  </cols>
  <sheetData>
    <row r="1" spans="1:11" ht="17.399999999999999" x14ac:dyDescent="0.2">
      <c r="A1" s="4" t="s">
        <v>135</v>
      </c>
    </row>
    <row r="2" spans="1:11" ht="15" customHeight="1" x14ac:dyDescent="0.2">
      <c r="A2" s="2"/>
      <c r="B2" s="2"/>
      <c r="C2" s="2"/>
      <c r="D2" s="2"/>
      <c r="E2" s="2"/>
      <c r="F2" s="2"/>
      <c r="G2" s="23" t="s">
        <v>112</v>
      </c>
    </row>
    <row r="3" spans="1:11" ht="15" customHeight="1" x14ac:dyDescent="0.2">
      <c r="A3" s="21" t="s">
        <v>134</v>
      </c>
      <c r="B3" s="21" t="s">
        <v>133</v>
      </c>
      <c r="C3" s="21" t="s">
        <v>132</v>
      </c>
      <c r="D3" s="21" t="s">
        <v>108</v>
      </c>
      <c r="E3" s="21" t="s">
        <v>131</v>
      </c>
      <c r="F3" s="21" t="s">
        <v>14</v>
      </c>
      <c r="G3" s="21" t="s">
        <v>105</v>
      </c>
    </row>
    <row r="4" spans="1:11" ht="15" customHeight="1" x14ac:dyDescent="0.2">
      <c r="A4" s="21" t="s">
        <v>103</v>
      </c>
      <c r="B4" s="24">
        <v>5</v>
      </c>
      <c r="C4" s="22">
        <v>731</v>
      </c>
      <c r="D4" s="22">
        <v>603</v>
      </c>
      <c r="E4" s="22">
        <v>94</v>
      </c>
      <c r="F4" s="22">
        <v>22</v>
      </c>
      <c r="G4" s="22">
        <v>40</v>
      </c>
      <c r="J4" s="63"/>
    </row>
    <row r="5" spans="1:11" ht="15" customHeight="1" x14ac:dyDescent="0.2">
      <c r="A5" s="21" t="s">
        <v>102</v>
      </c>
      <c r="B5" s="24">
        <v>5</v>
      </c>
      <c r="C5" s="22">
        <v>721</v>
      </c>
      <c r="D5" s="22">
        <v>602</v>
      </c>
      <c r="E5" s="22">
        <v>93</v>
      </c>
      <c r="F5" s="22">
        <v>16</v>
      </c>
      <c r="G5" s="22">
        <v>40</v>
      </c>
    </row>
    <row r="6" spans="1:11" ht="15" customHeight="1" x14ac:dyDescent="0.2">
      <c r="A6" s="21" t="s">
        <v>100</v>
      </c>
      <c r="B6" s="24">
        <v>8</v>
      </c>
      <c r="C6" s="22">
        <v>1189</v>
      </c>
      <c r="D6" s="22">
        <v>976</v>
      </c>
      <c r="E6" s="22">
        <v>118</v>
      </c>
      <c r="F6" s="22">
        <v>19</v>
      </c>
      <c r="G6" s="22">
        <v>61</v>
      </c>
    </row>
    <row r="7" spans="1:11" ht="15" customHeight="1" x14ac:dyDescent="0.2">
      <c r="A7" s="21" t="s">
        <v>240</v>
      </c>
      <c r="B7" s="24">
        <v>8</v>
      </c>
      <c r="C7" s="22">
        <v>1166</v>
      </c>
      <c r="D7" s="24">
        <v>968</v>
      </c>
      <c r="E7" s="24">
        <v>151</v>
      </c>
      <c r="F7" s="24">
        <v>46</v>
      </c>
      <c r="G7" s="24">
        <v>55</v>
      </c>
      <c r="K7" s="63"/>
    </row>
    <row r="8" spans="1:11" ht="15" customHeight="1" x14ac:dyDescent="0.2">
      <c r="A8" s="21" t="s">
        <v>98</v>
      </c>
      <c r="B8" s="24">
        <v>8</v>
      </c>
      <c r="C8" s="22">
        <v>1165</v>
      </c>
      <c r="D8" s="24">
        <v>985</v>
      </c>
      <c r="E8" s="24">
        <v>157</v>
      </c>
      <c r="F8" s="24">
        <v>41</v>
      </c>
      <c r="G8" s="24">
        <v>56</v>
      </c>
      <c r="K8" s="63"/>
    </row>
    <row r="9" spans="1:11" ht="12" x14ac:dyDescent="0.2">
      <c r="A9" s="2"/>
      <c r="B9" s="2"/>
      <c r="C9" s="2"/>
      <c r="D9" s="2"/>
      <c r="E9" s="2"/>
      <c r="F9" s="2"/>
      <c r="G9" s="62" t="s">
        <v>115</v>
      </c>
    </row>
  </sheetData>
  <customSheetViews>
    <customSheetView guid="{69517510-72C6-46E4-AF54-0B20AA80610A}" showPageBreaks="1" showGridLines="0" fitToPage="1" printArea="1" view="pageBreakPreview">
      <selection activeCell="M13" sqref="M13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B2F7F4C2-7319-4A81-8738-93BD1150A3D9}" showGridLines="0">
      <selection activeCell="F26" sqref="F26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2"/>
      <headerFooter alignWithMargins="0"/>
    </customSheetView>
    <customSheetView guid="{CB1E5D52-6238-E64B-BB32-E480131AAA1D}" showPageBreaks="1" showGridLines="0" fitToPage="1" printArea="1" view="pageBreakPreview">
      <selection activeCell="M13" sqref="M13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165929BF-7974-CA4E-9F12-A80910551A25}" showGridLines="0" fitToPage="1" printArea="1" view="pageBreakPreview">
      <selection activeCell="M13" sqref="M13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78B270F9-721B-42AA-84EC-573272D2179D}" scale="85" showPageBreaks="1" showGridLines="0" printArea="1" view="pageBreakPreview">
      <selection activeCell="C16" sqref="C16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5"/>
      <headerFooter alignWithMargins="0"/>
    </customSheetView>
    <customSheetView guid="{C4A529F9-AE54-9C48-A9A0-E181771CA2CC}" showGridLines="0">
      <selection activeCell="F26" sqref="F26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6"/>
      <headerFooter alignWithMargins="0"/>
    </customSheetView>
    <customSheetView guid="{D0A5DE2C-3A62-DB4E-8C9A-F9E9DE8FBF79}" showGridLines="0">
      <selection activeCell="F26" sqref="F26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7"/>
      <headerFooter alignWithMargins="0"/>
    </customSheetView>
    <customSheetView guid="{A6A8F5D7-1FFF-9A4F-A8FE-C58588873306}" showGridLines="0"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8"/>
      <headerFooter alignWithMargins="0"/>
    </customSheetView>
    <customSheetView guid="{DD93152C-0901-2847-87B6-6A5A77336527}" showGridLines="0">
      <selection activeCell="F26" sqref="F26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9"/>
      <headerFooter alignWithMargins="0"/>
    </customSheetView>
    <customSheetView guid="{D08856E5-1694-2C4B-9C35-2E5A298BF80F}" showPageBreaks="1" showGridLines="0">
      <selection activeCell="F26" sqref="F26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0"/>
      <headerFooter alignWithMargins="0"/>
    </customSheetView>
    <customSheetView guid="{E8263E98-0EC8-2144-9609-AF9619A50EEC}" showGridLines="0">
      <selection activeCell="C16" sqref="C16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1"/>
      <headerFooter alignWithMargins="0"/>
    </customSheetView>
    <customSheetView guid="{D6B1A6F2-8FB3-4145-8FCD-689EA09752BF}" showGridLines="0">
      <selection activeCell="F26" sqref="F26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2"/>
      <headerFooter alignWithMargins="0"/>
    </customSheetView>
    <customSheetView guid="{271660B1-6CB6-6F49-9CEE-16B6A8A3D5FD}" showGridLines="0">
      <selection activeCell="F26" sqref="F26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3"/>
      <headerFooter alignWithMargins="0"/>
    </customSheetView>
    <customSheetView guid="{CB367315-3D3C-E941-9652-C7D5374EDB4E}" showGridLines="0">
      <selection activeCell="F26" sqref="F26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4"/>
      <headerFooter alignWithMargins="0"/>
    </customSheetView>
    <customSheetView guid="{1B7D0D4D-BBA4-504B-A36F-4ADCC7A2AFCE}" showGridLines="0">
      <selection activeCell="F26" sqref="F26"/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5"/>
      <headerFooter alignWithMargins="0"/>
    </customSheetView>
    <customSheetView guid="{4379138C-A6A3-E045-9961-DEB2F8FD6E47}" showGridLines="0"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6"/>
      <headerFooter alignWithMargins="0"/>
    </customSheetView>
    <customSheetView guid="{886C709C-B6A8-3D46-9271-C9E75061DDD1}" showPageBreaks="1" showGridLines="0"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7"/>
      <headerFooter alignWithMargins="0"/>
    </customSheetView>
    <customSheetView guid="{931E0F76-57EA-384B-AA0E-261CDD1666AC}" showGridLines="0">
      <pageMargins left="0.78740157480314965" right="0.78740157480314965" top="0.59055118110236227" bottom="0.59055118110236227" header="0.51181102362204722" footer="0.51181102362204722"/>
      <pageSetup paperSize="9" scale="82" fitToHeight="0" orientation="landscape" horizontalDpi="200" verticalDpi="200" r:id="rId18"/>
      <headerFooter alignWithMargins="0"/>
    </customSheetView>
    <customSheetView guid="{C1D833D9-64CE-4401-BB74-0C1AF8DFBB6A}" showPageBreaks="1" showGridLines="0" fitToPage="1" printArea="1" view="pageBreakPreview">
      <selection activeCell="M13" sqref="M13"/>
      <pageMargins left="0.7" right="0.7" top="0.75" bottom="0.75" header="0.3" footer="0.3"/>
      <pageSetup paperSize="9" orientation="landscape" horizontalDpi="200" verticalDpi="200" r:id="rId19"/>
      <headerFooter alignWithMargins="0"/>
    </customSheetView>
    <customSheetView guid="{FF6A9635-A877-4C2C-8C94-D5E4E5237035}" showPageBreaks="1" showGridLines="0" fitToPage="1" printArea="1" view="pageBreakPreview">
      <selection activeCell="M13" sqref="M13"/>
      <pageMargins left="0.7" right="0.7" top="0.75" bottom="0.75" header="0.3" footer="0.3"/>
      <pageSetup paperSize="9" orientation="landscape" horizontalDpi="200" verticalDpi="200" r:id="rId20"/>
      <headerFooter alignWithMargins="0"/>
    </customSheetView>
  </customSheetViews>
  <phoneticPr fontId="2"/>
  <pageMargins left="0.7" right="0.7" top="0.75" bottom="0.75" header="0.3" footer="0.3"/>
  <pageSetup paperSize="9" orientation="landscape" horizontalDpi="200" verticalDpi="200" r:id="rId2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21</vt:i4>
      </vt:variant>
    </vt:vector>
  </HeadingPairs>
  <TitlesOfParts>
    <vt:vector size="44" baseType="lpstr">
      <vt:lpstr>98 生活保護人員</vt:lpstr>
      <vt:lpstr>99 生活保護費</vt:lpstr>
      <vt:lpstr>100 身障手帳</vt:lpstr>
      <vt:lpstr>101 療育手帳</vt:lpstr>
      <vt:lpstr>102 精神</vt:lpstr>
      <vt:lpstr>103 保育園の現況</vt:lpstr>
      <vt:lpstr>104 保育園の推移</vt:lpstr>
      <vt:lpstr>105 認定こども園の現況</vt:lpstr>
      <vt:lpstr>106 認定こども園の推移</vt:lpstr>
      <vt:lpstr>107 児童館利用状況</vt:lpstr>
      <vt:lpstr>108 老人クラブ</vt:lpstr>
      <vt:lpstr>109 国民年金</vt:lpstr>
      <vt:lpstr>110 拠出年金</vt:lpstr>
      <vt:lpstr>111 基礎年金</vt:lpstr>
      <vt:lpstr>112 福祉年金</vt:lpstr>
      <vt:lpstr>113 後期高齢者医療の状況</vt:lpstr>
      <vt:lpstr>114 加入状況</vt:lpstr>
      <vt:lpstr>115 療養諸費</vt:lpstr>
      <vt:lpstr>116 療養給付費</vt:lpstr>
      <vt:lpstr>117 特定健康診査・特定保健指導</vt:lpstr>
      <vt:lpstr>118産業別労働災害発生件数</vt:lpstr>
      <vt:lpstr>119　職業紹介状況</vt:lpstr>
      <vt:lpstr>120雇用保険給付金</vt:lpstr>
      <vt:lpstr>'100 身障手帳'!Print_Area</vt:lpstr>
      <vt:lpstr>'101 療育手帳'!Print_Area</vt:lpstr>
      <vt:lpstr>'102 精神'!Print_Area</vt:lpstr>
      <vt:lpstr>'103 保育園の現況'!Print_Area</vt:lpstr>
      <vt:lpstr>'104 保育園の推移'!Print_Area</vt:lpstr>
      <vt:lpstr>'105 認定こども園の現況'!Print_Area</vt:lpstr>
      <vt:lpstr>'106 認定こども園の推移'!Print_Area</vt:lpstr>
      <vt:lpstr>'107 児童館利用状況'!Print_Area</vt:lpstr>
      <vt:lpstr>'108 老人クラブ'!Print_Area</vt:lpstr>
      <vt:lpstr>'109 国民年金'!Print_Area</vt:lpstr>
      <vt:lpstr>'110 拠出年金'!Print_Area</vt:lpstr>
      <vt:lpstr>'111 基礎年金'!Print_Area</vt:lpstr>
      <vt:lpstr>'113 後期高齢者医療の状況'!Print_Area</vt:lpstr>
      <vt:lpstr>'114 加入状況'!Print_Area</vt:lpstr>
      <vt:lpstr>'115 療養諸費'!Print_Area</vt:lpstr>
      <vt:lpstr>'116 療養給付費'!Print_Area</vt:lpstr>
      <vt:lpstr>'117 特定健康診査・特定保健指導'!Print_Area</vt:lpstr>
      <vt:lpstr>'118産業別労働災害発生件数'!Print_Area</vt:lpstr>
      <vt:lpstr>'119　職業紹介状況'!Print_Area</vt:lpstr>
      <vt:lpstr>'98 生活保護人員'!Print_Area</vt:lpstr>
      <vt:lpstr>'99 生活保護費'!Print_Area</vt:lpstr>
    </vt:vector>
  </TitlesOfParts>
  <Company>射水市役所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 博貴</dc:creator>
  <cp:lastModifiedBy>竹内 智哉</cp:lastModifiedBy>
  <cp:lastPrinted>2026-03-26T01:45:03Z</cp:lastPrinted>
  <dcterms:created xsi:type="dcterms:W3CDTF">2024-03-15T15:38:20Z</dcterms:created>
  <dcterms:modified xsi:type="dcterms:W3CDTF">2026-03-27T05:41:51Z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2026-02-24T02:43:29Z</vt:filetime>
  </property>
</Properties>
</file>